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nrriceh\Desktop\Downloads\"/>
    </mc:Choice>
  </mc:AlternateContent>
  <xr:revisionPtr revIDLastSave="0" documentId="8_{FD898F52-80BE-47B9-A32F-A8729C9000E6}" xr6:coauthVersionLast="47" xr6:coauthVersionMax="47" xr10:uidLastSave="{00000000-0000-0000-0000-000000000000}"/>
  <bookViews>
    <workbookView xWindow="-120" yWindow="-120" windowWidth="24240" windowHeight="13140" xr2:uid="{0C5C0A86-3961-4A3F-80CE-1415C500D293}"/>
  </bookViews>
  <sheets>
    <sheet name="Tool Guidance" sheetId="1" r:id="rId1"/>
    <sheet name="UserInputs" sheetId="2" r:id="rId2"/>
    <sheet name="LandGEMOutputs" sheetId="4" r:id="rId3"/>
    <sheet name="Emissions Summary" sheetId="5" r:id="rId4"/>
  </sheets>
  <externalReferences>
    <externalReference r:id="rId5"/>
  </externalReferences>
  <definedNames>
    <definedName name="OpenYear">'[1]USER INPUTS'!$D$5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5" l="1"/>
  <c r="H9" i="5" s="1"/>
  <c r="H2" i="5"/>
  <c r="H7" i="5"/>
  <c r="H13" i="5" s="1"/>
  <c r="H5" i="5"/>
  <c r="C2" i="5"/>
  <c r="C4" i="5"/>
  <c r="H11" i="5" l="1"/>
  <c r="H6" i="5"/>
  <c r="H4" i="5"/>
  <c r="H10" i="5" s="1"/>
  <c r="C6" i="5"/>
  <c r="C9" i="5" l="1"/>
  <c r="H45" i="5" l="1"/>
  <c r="I45" i="5" s="1"/>
  <c r="H44" i="5"/>
  <c r="I44" i="5" s="1"/>
  <c r="H43" i="5"/>
  <c r="I43" i="5" s="1"/>
  <c r="H42" i="5"/>
  <c r="I42" i="5" s="1"/>
  <c r="H41" i="5"/>
  <c r="I41" i="5" s="1"/>
  <c r="H40" i="5"/>
  <c r="I40" i="5" s="1"/>
  <c r="H39" i="5"/>
  <c r="I39" i="5" s="1"/>
  <c r="H38" i="5"/>
  <c r="I38" i="5" s="1"/>
  <c r="H37" i="5"/>
  <c r="I37" i="5" s="1"/>
  <c r="H36" i="5"/>
  <c r="I36" i="5" s="1"/>
  <c r="H35" i="5"/>
  <c r="I35" i="5" s="1"/>
  <c r="H34" i="5"/>
  <c r="I34" i="5" s="1"/>
  <c r="H33" i="5"/>
  <c r="I33" i="5" s="1"/>
  <c r="H32" i="5"/>
  <c r="I32" i="5" s="1"/>
  <c r="H31" i="5"/>
  <c r="I31" i="5" s="1"/>
  <c r="H30" i="5"/>
  <c r="I30" i="5" s="1"/>
  <c r="H29" i="5"/>
  <c r="I29" i="5" s="1"/>
  <c r="H28" i="5"/>
  <c r="I28" i="5" s="1"/>
  <c r="H27" i="5"/>
  <c r="I27" i="5" s="1"/>
  <c r="H26" i="5"/>
  <c r="I26" i="5" s="1"/>
  <c r="H25" i="5"/>
  <c r="I25" i="5" s="1"/>
  <c r="H24" i="5"/>
  <c r="I24" i="5" s="1"/>
  <c r="H23" i="5"/>
  <c r="I23" i="5" s="1"/>
  <c r="H22" i="5"/>
  <c r="I22" i="5" s="1"/>
  <c r="H21" i="5"/>
  <c r="I21" i="5" s="1"/>
  <c r="H20" i="5"/>
  <c r="I20" i="5" s="1"/>
  <c r="H19" i="5"/>
  <c r="I19" i="5" s="1"/>
  <c r="H18" i="5"/>
  <c r="I18" i="5" s="1"/>
  <c r="H17" i="5"/>
  <c r="C34" i="5"/>
  <c r="C33" i="5"/>
  <c r="C37" i="5"/>
  <c r="C36" i="5"/>
  <c r="C35" i="5"/>
  <c r="C32" i="5"/>
  <c r="C31" i="5"/>
  <c r="C30" i="5"/>
  <c r="C29" i="5"/>
  <c r="C28" i="5"/>
  <c r="C27" i="5"/>
  <c r="C26" i="5"/>
  <c r="C25" i="5"/>
  <c r="C24" i="5"/>
  <c r="C23" i="5"/>
  <c r="C22" i="5"/>
  <c r="C21" i="5"/>
  <c r="C20" i="5"/>
  <c r="C19" i="5"/>
  <c r="C18" i="5"/>
  <c r="C17" i="5"/>
  <c r="C16" i="5"/>
  <c r="C15" i="5"/>
  <c r="C14" i="5"/>
  <c r="C13" i="5"/>
  <c r="C12" i="5"/>
  <c r="C11" i="5"/>
  <c r="C10" i="5"/>
  <c r="C3" i="5" l="1"/>
  <c r="C5" i="5" s="1"/>
  <c r="I17" i="5"/>
  <c r="I46" i="5" s="1"/>
  <c r="H46" i="5"/>
  <c r="H8" i="5" s="1"/>
  <c r="H14" i="5" s="1"/>
  <c r="C38" i="5"/>
  <c r="H12" i="5"/>
  <c r="D34" i="5" l="1"/>
  <c r="D33" i="5"/>
  <c r="D17" i="5"/>
  <c r="D16" i="5"/>
  <c r="D9" i="5"/>
  <c r="D37" i="5"/>
  <c r="D36" i="5"/>
  <c r="D35" i="5"/>
  <c r="D32" i="5"/>
  <c r="D31" i="5"/>
  <c r="D30" i="5"/>
  <c r="D29" i="5"/>
  <c r="D28" i="5"/>
  <c r="D27" i="5"/>
  <c r="D26" i="5"/>
  <c r="D25" i="5"/>
  <c r="D24" i="5"/>
  <c r="D23" i="5"/>
  <c r="D22" i="5"/>
  <c r="D21" i="5"/>
  <c r="D20" i="5"/>
  <c r="D19" i="5"/>
  <c r="D18" i="5"/>
  <c r="D15" i="5"/>
  <c r="D14" i="5"/>
  <c r="D13" i="5"/>
  <c r="D12" i="5"/>
  <c r="D11" i="5"/>
  <c r="D10" i="5"/>
  <c r="D3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tc={86F8F7BE-2802-4CA5-AB45-FFF76C381D8F}</author>
  </authors>
  <commentList>
    <comment ref="A30" authorId="0" shapeId="0" xr:uid="{86F8F7BE-2802-4CA5-AB45-FFF76C381D8F}">
      <text>
        <t xml:space="preserve">[Threaded comment]
Your version of Excel allows you to read this threaded comment; however, any edits to it will get removed if the file is opened in a newer version of Excel. Learn more: https://go.microsoft.com/fwlink/?linkid=870924
Comment:
    Effective December 19, 2005, EPA promulgated a final rulemaking in the Federal Registar (70 FR 75047) to remove methyl ethyl ketone (MEK, CAS #78-93-3) from the list of hazardous air pollutants established by the Clean Air Act section 112(b)(1). </t>
      </text>
    </comment>
  </commentList>
</comments>
</file>

<file path=xl/sharedStrings.xml><?xml version="1.0" encoding="utf-8"?>
<sst xmlns="http://schemas.openxmlformats.org/spreadsheetml/2006/main" count="242" uniqueCount="139">
  <si>
    <t>Landfill Open Year:</t>
  </si>
  <si>
    <t>Landfill Closure Year:</t>
  </si>
  <si>
    <t>Methane Content (% by volume):</t>
  </si>
  <si>
    <t>The emissions reporting year.</t>
  </si>
  <si>
    <t>The year the landfill opened.</t>
  </si>
  <si>
    <t>Waste Acceptance Rates</t>
  </si>
  <si>
    <t>Year</t>
  </si>
  <si>
    <t>Input Units</t>
  </si>
  <si>
    <t>(Mg/year)</t>
  </si>
  <si>
    <t>Gas / Pollutant</t>
  </si>
  <si>
    <t>Emission Rate</t>
  </si>
  <si>
    <t>(short tons/year)</t>
  </si>
  <si>
    <t>Total landfill gas</t>
  </si>
  <si>
    <t>Methane</t>
  </si>
  <si>
    <t>Carbon dioxide</t>
  </si>
  <si>
    <t>NMOC</t>
  </si>
  <si>
    <t>1,1,1-Trichloroethane (methyl chloroform) - HAP</t>
  </si>
  <si>
    <t>1,1,2,2-Tetrachloroethane - HAP/VOC</t>
  </si>
  <si>
    <t>1,1-Dichloroethane (ethylidene dichloride) - HAP/VOC</t>
  </si>
  <si>
    <t>1,1-Dichloroethene (vinylidene chloride) - HAP/VOC</t>
  </si>
  <si>
    <t>1,2-Dichloroethane (ethylene dichloride) - HAP/VOC</t>
  </si>
  <si>
    <t>1,2-Dichloropropane (propylene dichloride) - HAP/VOC</t>
  </si>
  <si>
    <t>2-Propanol (isopropyl alcohol) - VOC</t>
  </si>
  <si>
    <t>Acetone</t>
  </si>
  <si>
    <t>Acrylonitrile - HAP/VOC</t>
  </si>
  <si>
    <t>Benzene - No or Unknown Co-disposal - HAP/VOC</t>
  </si>
  <si>
    <t>Benzene - Co-disposal - HAP/VOC</t>
  </si>
  <si>
    <t>Bromodichloromethane - VOC</t>
  </si>
  <si>
    <t>Butane - VOC</t>
  </si>
  <si>
    <t>Carbon disulfide - HAP/VOC</t>
  </si>
  <si>
    <t>Carbon monoxide</t>
  </si>
  <si>
    <t>Carbon tetrachloride - HAP/VOC</t>
  </si>
  <si>
    <t>Carbonyl sulfide - HAP/VOC</t>
  </si>
  <si>
    <t>Chlorobenzene - HAP/VOC</t>
  </si>
  <si>
    <t>Chlorodifluoromethane</t>
  </si>
  <si>
    <t>Chloroethane (ethyl chloride) - HAP/VOC</t>
  </si>
  <si>
    <t>Chloroform - HAP/VOC</t>
  </si>
  <si>
    <t>Chloromethane - VOC</t>
  </si>
  <si>
    <t>Dichlorobenzene - (HAP for para isomer/VOC)</t>
  </si>
  <si>
    <t>Dichlorodifluoromethane</t>
  </si>
  <si>
    <t>Dichlorofluoromethane - VOC</t>
  </si>
  <si>
    <t>Dichloromethane (methylene chloride) - HAP</t>
  </si>
  <si>
    <t>Dimethyl sulfide (methyl sulfide) - VOC</t>
  </si>
  <si>
    <t>Ethane</t>
  </si>
  <si>
    <t>Ethanol - VOC</t>
  </si>
  <si>
    <t>Ethyl mercaptan (ethanethiol) - VOC</t>
  </si>
  <si>
    <t>Ethylbenzene - HAP/VOC</t>
  </si>
  <si>
    <t>Ethylene dibromide - HAP/VOC</t>
  </si>
  <si>
    <t>Fluorotrichloromethane - VOC</t>
  </si>
  <si>
    <t>Hexane - HAP/VOC</t>
  </si>
  <si>
    <t>Hydrogen sulfide</t>
  </si>
  <si>
    <t>Mercury (total) - HAP</t>
  </si>
  <si>
    <t>Methyl ethyl ketone - HAP/VOC</t>
  </si>
  <si>
    <t>Methyl isobutyl ketone - HAP/VOC</t>
  </si>
  <si>
    <t>Methyl mercaptan - VOC</t>
  </si>
  <si>
    <t>Pentane - VOC</t>
  </si>
  <si>
    <t>Perchloroethylene (tetrachloroethylene) - HAP</t>
  </si>
  <si>
    <t>Propane - VOC</t>
  </si>
  <si>
    <t>t-1,2-Dichloroethene - VOC</t>
  </si>
  <si>
    <t>Toluene - No or Unknown Co-disposal - HAP/VOC</t>
  </si>
  <si>
    <t>Toluene - Co-disposal - HAP/VOC</t>
  </si>
  <si>
    <t>Trichloroethylene (trichloroethene) - HAP/VOC</t>
  </si>
  <si>
    <t>Vinyl chloride - HAP/VOC</t>
  </si>
  <si>
    <t>Xylenes - HAP/VOC</t>
  </si>
  <si>
    <t>(m3/year)</t>
  </si>
  <si>
    <t>(av ft3/min)</t>
  </si>
  <si>
    <t>(ft3/year)</t>
  </si>
  <si>
    <t>(lbs/year)</t>
  </si>
  <si>
    <t>NO/UNKNOWN</t>
  </si>
  <si>
    <t>Total HAPs</t>
  </si>
  <si>
    <t>Hazardous Waste Co-Disposal:</t>
  </si>
  <si>
    <t>Gas Flow Rate to Flare (scfm):</t>
  </si>
  <si>
    <t>Flare Annual Hours of Operation:</t>
  </si>
  <si>
    <t>Concentration of Total Reduced Sulfur Compounds (ppmv):</t>
  </si>
  <si>
    <t>Flare Destruction Efficiency (%):</t>
  </si>
  <si>
    <t>Flare Capture Efficiency (%):</t>
  </si>
  <si>
    <t>CAS Number</t>
  </si>
  <si>
    <t>VOC Emissions (tons/year):</t>
  </si>
  <si>
    <t>HAP Emissions (tons/year):</t>
  </si>
  <si>
    <t>VOC Emission Factor (lbs/mmscf):</t>
  </si>
  <si>
    <t>HAP Emission Factor (lbs/mmscf):</t>
  </si>
  <si>
    <t>Fugitive Emissions</t>
  </si>
  <si>
    <t>Landfill Gas Throughput (mmscf/year):</t>
  </si>
  <si>
    <t>Flare Emissions</t>
  </si>
  <si>
    <t>Annual Landfill Gas Flow Through Flare (mmscf/year):</t>
  </si>
  <si>
    <r>
      <t>PM</t>
    </r>
    <r>
      <rPr>
        <vertAlign val="subscript"/>
        <sz val="11"/>
        <color theme="1"/>
        <rFont val="Calibri"/>
        <family val="2"/>
        <scheme val="minor"/>
      </rPr>
      <t>10</t>
    </r>
    <r>
      <rPr>
        <sz val="11"/>
        <color theme="1"/>
        <rFont val="Calibri"/>
        <family val="2"/>
        <scheme val="minor"/>
      </rPr>
      <t>/PM</t>
    </r>
    <r>
      <rPr>
        <vertAlign val="subscript"/>
        <sz val="11"/>
        <color theme="1"/>
        <rFont val="Calibri"/>
        <family val="2"/>
        <scheme val="minor"/>
      </rPr>
      <t>2.5</t>
    </r>
    <r>
      <rPr>
        <sz val="11"/>
        <color theme="1"/>
        <rFont val="Calibri"/>
        <family val="2"/>
        <scheme val="minor"/>
      </rPr>
      <t xml:space="preserve"> Emissions (tons/year):</t>
    </r>
  </si>
  <si>
    <r>
      <t>SO</t>
    </r>
    <r>
      <rPr>
        <vertAlign val="subscript"/>
        <sz val="11"/>
        <color theme="1"/>
        <rFont val="Calibri"/>
        <family val="2"/>
        <scheme val="minor"/>
      </rPr>
      <t>2</t>
    </r>
    <r>
      <rPr>
        <sz val="11"/>
        <color theme="1"/>
        <rFont val="Calibri"/>
        <family val="2"/>
        <scheme val="minor"/>
      </rPr>
      <t xml:space="preserve"> Emissions (tons/year):</t>
    </r>
  </si>
  <si>
    <r>
      <t>NO</t>
    </r>
    <r>
      <rPr>
        <vertAlign val="subscript"/>
        <sz val="11"/>
        <color theme="1"/>
        <rFont val="Calibri"/>
        <family val="2"/>
        <scheme val="minor"/>
      </rPr>
      <t>X</t>
    </r>
    <r>
      <rPr>
        <sz val="11"/>
        <color theme="1"/>
        <rFont val="Calibri"/>
        <family val="2"/>
        <scheme val="minor"/>
      </rPr>
      <t xml:space="preserve"> Emissions (tons/year):</t>
    </r>
  </si>
  <si>
    <t>CO Emissions (tons/year):</t>
  </si>
  <si>
    <t>CO Emission Factor (lbs/mmscf):</t>
  </si>
  <si>
    <r>
      <t>SO</t>
    </r>
    <r>
      <rPr>
        <vertAlign val="subscript"/>
        <sz val="11"/>
        <color theme="1"/>
        <rFont val="Calibri"/>
        <family val="2"/>
        <scheme val="minor"/>
      </rPr>
      <t>2</t>
    </r>
    <r>
      <rPr>
        <sz val="11"/>
        <color theme="1"/>
        <rFont val="Calibri"/>
        <family val="2"/>
        <scheme val="minor"/>
      </rPr>
      <t xml:space="preserve"> Emission Factor (lbs/mmscf):</t>
    </r>
  </si>
  <si>
    <r>
      <t>NO</t>
    </r>
    <r>
      <rPr>
        <vertAlign val="subscript"/>
        <sz val="11"/>
        <color theme="1"/>
        <rFont val="Calibri"/>
        <family val="2"/>
        <scheme val="minor"/>
      </rPr>
      <t>X</t>
    </r>
    <r>
      <rPr>
        <sz val="11"/>
        <color theme="1"/>
        <rFont val="Calibri"/>
        <family val="2"/>
        <scheme val="minor"/>
      </rPr>
      <t xml:space="preserve"> Emission Factor (lbs/mmscf):</t>
    </r>
  </si>
  <si>
    <r>
      <t>PM</t>
    </r>
    <r>
      <rPr>
        <vertAlign val="subscript"/>
        <sz val="11"/>
        <color theme="1"/>
        <rFont val="Calibri"/>
        <family val="2"/>
        <scheme val="minor"/>
      </rPr>
      <t>10</t>
    </r>
    <r>
      <rPr>
        <sz val="11"/>
        <color theme="1"/>
        <rFont val="Calibri"/>
        <family val="2"/>
        <scheme val="minor"/>
      </rPr>
      <t>/PM</t>
    </r>
    <r>
      <rPr>
        <vertAlign val="subscript"/>
        <sz val="11"/>
        <color theme="1"/>
        <rFont val="Calibri"/>
        <family val="2"/>
        <scheme val="minor"/>
      </rPr>
      <t>2.5</t>
    </r>
    <r>
      <rPr>
        <sz val="11"/>
        <color theme="1"/>
        <rFont val="Calibri"/>
        <family val="2"/>
        <scheme val="minor"/>
      </rPr>
      <t xml:space="preserve"> Emission Factor (lbs/mmscf):</t>
    </r>
  </si>
  <si>
    <t>User Inputs</t>
  </si>
  <si>
    <t>Parameter</t>
  </si>
  <si>
    <t>Value</t>
  </si>
  <si>
    <t>Parameter Notes</t>
  </si>
  <si>
    <t>Input Guidance</t>
  </si>
  <si>
    <t>71-55-6</t>
  </si>
  <si>
    <t>79-34-5</t>
  </si>
  <si>
    <t>75-34-3</t>
  </si>
  <si>
    <t>75-35-4</t>
  </si>
  <si>
    <t>107-06-2</t>
  </si>
  <si>
    <t>78-87-5</t>
  </si>
  <si>
    <t>107-13-1</t>
  </si>
  <si>
    <t>75-15-0</t>
  </si>
  <si>
    <t>56-23-5</t>
  </si>
  <si>
    <t>463-58-1</t>
  </si>
  <si>
    <t>108-90-7</t>
  </si>
  <si>
    <t>75-00-3</t>
  </si>
  <si>
    <t>67-66-3</t>
  </si>
  <si>
    <t>106-46-7</t>
  </si>
  <si>
    <t>75-09-2</t>
  </si>
  <si>
    <t>100-41-4</t>
  </si>
  <si>
    <t>106-93-4</t>
  </si>
  <si>
    <t>110-54-3</t>
  </si>
  <si>
    <t>20-13-3</t>
  </si>
  <si>
    <t>108-10-1</t>
  </si>
  <si>
    <t>127-18-4</t>
  </si>
  <si>
    <t>79-01-6</t>
  </si>
  <si>
    <t>75-01-4</t>
  </si>
  <si>
    <t>1330-20-7</t>
  </si>
  <si>
    <t>108-88-3</t>
  </si>
  <si>
    <t>71-43-2</t>
  </si>
  <si>
    <t>USER GUIDES</t>
  </si>
  <si>
    <t>0.04 Default. (AP-42, Vol 1, CH 2.4)</t>
  </si>
  <si>
    <t>100 Default. (AP-42, Vol 1, CH 2.4)</t>
  </si>
  <si>
    <t>Copy the Emission Rate data from LandGEM’s INVENTORY tab (G7:K58). Click cell B3 of the LandGEMOutputs tab in the MoDNR Landfill Spreadsheet and paste values (if you do not use paste values only zeros will be pasted).</t>
  </si>
  <si>
    <t>Please use the most recent site measurement. 46.9 ppmv default. (AP-42, Vol 1, CH 2.4)</t>
  </si>
  <si>
    <t>Please use the most recent site measurement. 98% default.</t>
  </si>
  <si>
    <t>Please use the most recent site measurement. 75% default.</t>
  </si>
  <si>
    <t>Please use the most recent site measurement. 2,400 ppmv default if co-disposal. 600 ppmv default if not co-disposal. (AP-42, Vol 1, CH 2.4)</t>
  </si>
  <si>
    <t xml:space="preserve">Please use the most recent site measurement. </t>
  </si>
  <si>
    <t xml:space="preserve">Number of hours that the flare operated in a given year. </t>
  </si>
  <si>
    <t>Please use the most recent site measurement. 50% default.</t>
  </si>
  <si>
    <r>
      <t>Methane Generation Rate, k (year</t>
    </r>
    <r>
      <rPr>
        <vertAlign val="superscript"/>
        <sz val="11"/>
        <color theme="1"/>
        <rFont val="Calibri"/>
        <family val="2"/>
        <scheme val="minor"/>
      </rPr>
      <t>-1</t>
    </r>
    <r>
      <rPr>
        <sz val="11"/>
        <color theme="1"/>
        <rFont val="Calibri"/>
        <family val="2"/>
        <scheme val="minor"/>
      </rPr>
      <t>)</t>
    </r>
  </si>
  <si>
    <r>
      <t>Potential Methane Generation Capacity L</t>
    </r>
    <r>
      <rPr>
        <vertAlign val="subscript"/>
        <sz val="11"/>
        <color theme="1"/>
        <rFont val="Calibri"/>
        <family val="2"/>
        <scheme val="minor"/>
      </rPr>
      <t>0</t>
    </r>
    <r>
      <rPr>
        <sz val="11"/>
        <color theme="1"/>
        <rFont val="Calibri"/>
        <family val="2"/>
        <scheme val="minor"/>
      </rPr>
      <t xml:space="preserve"> (m</t>
    </r>
    <r>
      <rPr>
        <vertAlign val="superscript"/>
        <sz val="11"/>
        <color theme="1"/>
        <rFont val="Calibri"/>
        <family val="2"/>
        <scheme val="minor"/>
      </rPr>
      <t>3</t>
    </r>
    <r>
      <rPr>
        <sz val="11"/>
        <color theme="1"/>
        <rFont val="Calibri"/>
        <family val="2"/>
        <scheme val="minor"/>
      </rPr>
      <t>/Mg) :</t>
    </r>
  </si>
  <si>
    <t>Non-Methane Organic Compound Concentration (NMOC) at Flare (ppmv as Hexane):</t>
  </si>
  <si>
    <t>Non-Methane Organic Compound (NMOC) Concentration (ppmv as Hexane):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</si>
</sst>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E+00"/>
    <numFmt numFmtId="165" formatCode="0.000"/>
    <numFmt numFmtId="166" formatCode="0.000000"/>
  </numFmts>
  <fonts count="12" x14ac:knownFonts="1">
    <font>
      <sz val="11"/>
      <color theme="1"/>
      <name val="Calibri"/>
      <family val="2"/>
      <scheme val="minor"/>
    </font>
    <font>
      <u/>
      <sz val="11"/>
      <color theme="10"/>
      <name val="Calibri"/>
      <family val="2"/>
      <scheme val="minor"/>
    </font>
    <font>
      <vertAlign val="superscript"/>
      <sz val="11"/>
      <color theme="1"/>
      <name val="Calibri"/>
      <family val="2"/>
      <scheme val="minor"/>
    </font>
    <font>
      <vertAlign val="subscript"/>
      <sz val="11"/>
      <color theme="1"/>
      <name val="Calibri"/>
      <family val="2"/>
      <scheme val="minor"/>
    </font>
    <font>
      <b/>
      <sz val="11"/>
      <color theme="1"/>
      <name val="Calibri"/>
      <family val="2"/>
      <scheme val="minor"/>
    </font>
    <font>
      <b/>
      <sz val="10"/>
      <name val="Arial"/>
      <family val="2"/>
    </font>
    <font>
      <b/>
      <i/>
      <sz val="10"/>
      <name val="Arial"/>
      <family val="2"/>
    </font>
    <font>
      <sz val="10"/>
      <name val="Arial"/>
      <family val="2"/>
    </font>
    <font>
      <b/>
      <sz val="26"/>
      <color theme="1"/>
      <name val="Calibri"/>
      <family val="2"/>
      <scheme val="minor"/>
    </font>
    <font>
      <b/>
      <u/>
      <sz val="11"/>
      <color theme="1"/>
      <name val="Calibri"/>
      <family val="2"/>
      <scheme val="minor"/>
    </font>
    <font>
      <u/>
      <sz val="11"/>
      <color theme="1"/>
      <name val="Calibri"/>
      <family val="2"/>
      <scheme val="minor"/>
    </font>
    <font>
      <b/>
      <u/>
      <sz val="16"/>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C00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bgColor indexed="64"/>
      </patternFill>
    </fill>
  </fills>
  <borders count="37">
    <border>
      <left/>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123">
    <xf numFmtId="0" fontId="0" fillId="0" borderId="0" xfId="0"/>
    <xf numFmtId="0" fontId="0" fillId="0" borderId="0" xfId="0" applyAlignment="1">
      <alignment horizontal="center"/>
    </xf>
    <xf numFmtId="0" fontId="0" fillId="0" borderId="0" xfId="0" applyAlignment="1"/>
    <xf numFmtId="164" fontId="0" fillId="0" borderId="0" xfId="0" applyNumberFormat="1"/>
    <xf numFmtId="0" fontId="4" fillId="3" borderId="10" xfId="0" applyFont="1" applyFill="1" applyBorder="1" applyAlignment="1">
      <alignment horizontal="center"/>
    </xf>
    <xf numFmtId="0" fontId="4" fillId="3" borderId="22" xfId="0" applyFont="1" applyFill="1" applyBorder="1" applyAlignment="1">
      <alignment horizontal="center"/>
    </xf>
    <xf numFmtId="0" fontId="4" fillId="3" borderId="2" xfId="0" applyFont="1" applyFill="1" applyBorder="1" applyAlignment="1">
      <alignment horizontal="center"/>
    </xf>
    <xf numFmtId="0" fontId="0" fillId="4" borderId="10" xfId="0" applyFill="1" applyBorder="1"/>
    <xf numFmtId="0" fontId="6" fillId="3" borderId="26" xfId="0" applyFont="1" applyFill="1" applyBorder="1" applyAlignment="1">
      <alignment horizontal="center"/>
    </xf>
    <xf numFmtId="0" fontId="6" fillId="3" borderId="29" xfId="0" applyFont="1" applyFill="1" applyBorder="1" applyAlignment="1">
      <alignment horizontal="center"/>
    </xf>
    <xf numFmtId="0" fontId="7" fillId="4" borderId="28" xfId="0" applyFont="1" applyFill="1" applyBorder="1" applyAlignment="1">
      <alignment horizontal="center"/>
    </xf>
    <xf numFmtId="0" fontId="7" fillId="5" borderId="22" xfId="0" applyFont="1" applyFill="1" applyBorder="1" applyAlignment="1">
      <alignment horizontal="center"/>
    </xf>
    <xf numFmtId="0" fontId="7" fillId="4" borderId="22" xfId="0" applyFont="1" applyFill="1" applyBorder="1" applyAlignment="1">
      <alignment horizontal="center"/>
    </xf>
    <xf numFmtId="0" fontId="7" fillId="5" borderId="23" xfId="0" applyFont="1" applyFill="1" applyBorder="1" applyAlignment="1">
      <alignment horizontal="center"/>
    </xf>
    <xf numFmtId="0" fontId="7" fillId="4" borderId="22" xfId="0" applyFont="1" applyFill="1" applyBorder="1" applyAlignment="1">
      <alignment horizontal="right"/>
    </xf>
    <xf numFmtId="0" fontId="7" fillId="4" borderId="2" xfId="0" applyFont="1" applyFill="1" applyBorder="1" applyAlignment="1">
      <alignment horizontal="right"/>
    </xf>
    <xf numFmtId="166" fontId="7" fillId="4" borderId="2" xfId="0" applyNumberFormat="1" applyFont="1" applyFill="1" applyBorder="1" applyAlignment="1">
      <alignment horizontal="center"/>
    </xf>
    <xf numFmtId="165" fontId="0" fillId="4" borderId="10" xfId="0" applyNumberFormat="1" applyFill="1" applyBorder="1" applyAlignment="1">
      <alignment horizontal="center"/>
    </xf>
    <xf numFmtId="0" fontId="7" fillId="5" borderId="22" xfId="0" applyFont="1" applyFill="1" applyBorder="1" applyAlignment="1">
      <alignment horizontal="right"/>
    </xf>
    <xf numFmtId="0" fontId="7" fillId="5" borderId="2" xfId="0" applyFont="1" applyFill="1" applyBorder="1" applyAlignment="1">
      <alignment horizontal="right"/>
    </xf>
    <xf numFmtId="166" fontId="7" fillId="5" borderId="2" xfId="0" applyNumberFormat="1" applyFont="1" applyFill="1" applyBorder="1" applyAlignment="1">
      <alignment horizontal="center"/>
    </xf>
    <xf numFmtId="165" fontId="0" fillId="5" borderId="10" xfId="0" applyNumberFormat="1" applyFill="1" applyBorder="1" applyAlignment="1">
      <alignment horizontal="center"/>
    </xf>
    <xf numFmtId="2" fontId="0" fillId="6" borderId="19" xfId="0" applyNumberFormat="1" applyFill="1" applyBorder="1" applyAlignment="1">
      <alignment horizontal="center"/>
    </xf>
    <xf numFmtId="2" fontId="0" fillId="6" borderId="20" xfId="0" applyNumberFormat="1" applyFill="1" applyBorder="1" applyAlignment="1">
      <alignment horizontal="center"/>
    </xf>
    <xf numFmtId="0" fontId="6" fillId="3" borderId="2" xfId="0" applyFont="1" applyFill="1" applyBorder="1" applyAlignment="1">
      <alignment horizontal="center"/>
    </xf>
    <xf numFmtId="0" fontId="6" fillId="3" borderId="10" xfId="0" applyFont="1" applyFill="1" applyBorder="1" applyAlignment="1">
      <alignment horizontal="center"/>
    </xf>
    <xf numFmtId="0" fontId="0" fillId="9" borderId="0" xfId="0" applyFill="1"/>
    <xf numFmtId="0" fontId="0" fillId="9" borderId="0" xfId="0" applyFill="1" applyAlignment="1">
      <alignment horizontal="center"/>
    </xf>
    <xf numFmtId="0" fontId="4" fillId="3" borderId="11" xfId="0" applyFont="1" applyFill="1" applyBorder="1" applyAlignment="1">
      <alignment horizontal="center"/>
    </xf>
    <xf numFmtId="0" fontId="0" fillId="9" borderId="14" xfId="0" applyFill="1" applyBorder="1"/>
    <xf numFmtId="0" fontId="0" fillId="9" borderId="0" xfId="0" applyFill="1" applyBorder="1"/>
    <xf numFmtId="0" fontId="0" fillId="9" borderId="25" xfId="0" applyFill="1" applyBorder="1"/>
    <xf numFmtId="0" fontId="0" fillId="9" borderId="27" xfId="0" applyFill="1" applyBorder="1"/>
    <xf numFmtId="0" fontId="0" fillId="9" borderId="18" xfId="0" applyFill="1" applyBorder="1"/>
    <xf numFmtId="0" fontId="0" fillId="9" borderId="1" xfId="0" applyFill="1" applyBorder="1"/>
    <xf numFmtId="0" fontId="9" fillId="0" borderId="0" xfId="0" applyFont="1" applyAlignment="1"/>
    <xf numFmtId="0" fontId="10" fillId="0" borderId="0" xfId="1" applyFont="1" applyAlignment="1"/>
    <xf numFmtId="0" fontId="11" fillId="0" borderId="0" xfId="1" applyFont="1" applyAlignment="1">
      <alignment horizontal="left" vertical="top"/>
    </xf>
    <xf numFmtId="0" fontId="0" fillId="4" borderId="2" xfId="0" applyFill="1" applyBorder="1" applyAlignment="1" applyProtection="1">
      <alignment horizontal="center"/>
      <protection locked="0"/>
    </xf>
    <xf numFmtId="0" fontId="0" fillId="5" borderId="2" xfId="0" applyFill="1" applyBorder="1" applyAlignment="1" applyProtection="1">
      <alignment horizontal="center"/>
      <protection locked="0"/>
    </xf>
    <xf numFmtId="10" fontId="0" fillId="5" borderId="2" xfId="0" applyNumberFormat="1" applyFill="1" applyBorder="1" applyAlignment="1" applyProtection="1">
      <alignment horizontal="center"/>
      <protection locked="0"/>
    </xf>
    <xf numFmtId="9" fontId="0" fillId="4" borderId="2" xfId="0" applyNumberFormat="1" applyFill="1" applyBorder="1" applyAlignment="1" applyProtection="1">
      <alignment horizontal="center"/>
      <protection locked="0"/>
    </xf>
    <xf numFmtId="9" fontId="0" fillId="5" borderId="12" xfId="0" applyNumberFormat="1" applyFill="1" applyBorder="1" applyAlignment="1" applyProtection="1">
      <alignment horizontal="center"/>
      <protection locked="0"/>
    </xf>
    <xf numFmtId="0" fontId="0" fillId="4" borderId="22" xfId="0" applyFill="1" applyBorder="1" applyAlignment="1" applyProtection="1">
      <alignment horizontal="center"/>
      <protection locked="0"/>
    </xf>
    <xf numFmtId="3" fontId="0" fillId="4" borderId="11" xfId="0" applyNumberFormat="1" applyFill="1" applyBorder="1" applyAlignment="1" applyProtection="1">
      <alignment horizontal="center"/>
      <protection locked="0"/>
    </xf>
    <xf numFmtId="0" fontId="0" fillId="5" borderId="22" xfId="0" applyFill="1" applyBorder="1" applyAlignment="1" applyProtection="1">
      <alignment horizontal="center"/>
      <protection locked="0"/>
    </xf>
    <xf numFmtId="3" fontId="0" fillId="5" borderId="11" xfId="0" applyNumberFormat="1" applyFill="1" applyBorder="1" applyAlignment="1" applyProtection="1">
      <alignment horizontal="center"/>
      <protection locked="0"/>
    </xf>
    <xf numFmtId="0" fontId="0" fillId="5" borderId="23" xfId="0" applyFill="1" applyBorder="1" applyAlignment="1" applyProtection="1">
      <alignment horizontal="center"/>
      <protection locked="0"/>
    </xf>
    <xf numFmtId="3" fontId="0" fillId="5" borderId="31" xfId="0" applyNumberFormat="1" applyFill="1" applyBorder="1" applyAlignment="1" applyProtection="1">
      <alignment horizontal="center"/>
      <protection locked="0"/>
    </xf>
    <xf numFmtId="164" fontId="7" fillId="4" borderId="5" xfId="0" applyNumberFormat="1" applyFont="1" applyFill="1" applyBorder="1" applyAlignment="1" applyProtection="1">
      <alignment horizontal="center"/>
      <protection locked="0"/>
    </xf>
    <xf numFmtId="164" fontId="7" fillId="4" borderId="6" xfId="0" applyNumberFormat="1" applyFont="1" applyFill="1" applyBorder="1" applyAlignment="1" applyProtection="1">
      <alignment horizontal="center"/>
      <protection locked="0"/>
    </xf>
    <xf numFmtId="164" fontId="7" fillId="5" borderId="2" xfId="0" applyNumberFormat="1" applyFont="1" applyFill="1" applyBorder="1" applyAlignment="1" applyProtection="1">
      <alignment horizontal="center"/>
      <protection locked="0"/>
    </xf>
    <xf numFmtId="164" fontId="7" fillId="5" borderId="10" xfId="0" applyNumberFormat="1" applyFont="1" applyFill="1" applyBorder="1" applyAlignment="1" applyProtection="1">
      <alignment horizontal="center"/>
      <protection locked="0"/>
    </xf>
    <xf numFmtId="164" fontId="7" fillId="4" borderId="2" xfId="0" applyNumberFormat="1" applyFont="1" applyFill="1" applyBorder="1" applyAlignment="1" applyProtection="1">
      <alignment horizontal="center"/>
      <protection locked="0"/>
    </xf>
    <xf numFmtId="164" fontId="7" fillId="4" borderId="10" xfId="0" applyNumberFormat="1" applyFont="1" applyFill="1" applyBorder="1" applyAlignment="1" applyProtection="1">
      <alignment horizontal="center"/>
      <protection locked="0"/>
    </xf>
    <xf numFmtId="164" fontId="7" fillId="5" borderId="12" xfId="0" applyNumberFormat="1" applyFont="1" applyFill="1" applyBorder="1" applyAlignment="1" applyProtection="1">
      <alignment horizontal="center"/>
      <protection locked="0"/>
    </xf>
    <xf numFmtId="164" fontId="7" fillId="5" borderId="9" xfId="0" applyNumberFormat="1" applyFont="1" applyFill="1" applyBorder="1" applyAlignment="1" applyProtection="1">
      <alignment horizontal="center"/>
      <protection locked="0"/>
    </xf>
    <xf numFmtId="0" fontId="1" fillId="0" borderId="0" xfId="1" applyProtection="1">
      <protection locked="0"/>
    </xf>
    <xf numFmtId="0" fontId="0" fillId="0" borderId="0" xfId="0" applyProtection="1">
      <protection locked="0"/>
    </xf>
    <xf numFmtId="0" fontId="4" fillId="5" borderId="32" xfId="0" applyFont="1" applyFill="1" applyBorder="1"/>
    <xf numFmtId="0" fontId="4" fillId="4" borderId="10" xfId="0" applyFont="1" applyFill="1" applyBorder="1"/>
    <xf numFmtId="0" fontId="4" fillId="5" borderId="10" xfId="0" applyFont="1" applyFill="1" applyBorder="1"/>
    <xf numFmtId="0" fontId="0" fillId="4" borderId="22" xfId="0" applyFont="1" applyFill="1" applyBorder="1" applyAlignment="1">
      <alignment horizontal="right"/>
    </xf>
    <xf numFmtId="0" fontId="0" fillId="5" borderId="22" xfId="0" applyFont="1" applyFill="1" applyBorder="1" applyAlignment="1">
      <alignment horizontal="right"/>
    </xf>
    <xf numFmtId="0" fontId="0" fillId="5" borderId="23" xfId="0" applyFont="1" applyFill="1" applyBorder="1" applyAlignment="1">
      <alignment horizontal="right"/>
    </xf>
    <xf numFmtId="0" fontId="0" fillId="4" borderId="2" xfId="0" applyFont="1" applyFill="1" applyBorder="1" applyAlignment="1" applyProtection="1">
      <alignment horizontal="center"/>
      <protection locked="0"/>
    </xf>
    <xf numFmtId="0" fontId="8" fillId="9" borderId="3" xfId="0" applyFont="1" applyFill="1" applyBorder="1" applyAlignment="1">
      <alignment horizontal="center"/>
    </xf>
    <xf numFmtId="0" fontId="8" fillId="9" borderId="4" xfId="0" applyFont="1" applyFill="1" applyBorder="1" applyAlignment="1">
      <alignment horizontal="center"/>
    </xf>
    <xf numFmtId="0" fontId="8" fillId="9" borderId="24" xfId="0" applyFont="1" applyFill="1" applyBorder="1" applyAlignment="1">
      <alignment horizontal="center"/>
    </xf>
    <xf numFmtId="0" fontId="8" fillId="9" borderId="14" xfId="0" applyFont="1" applyFill="1" applyBorder="1" applyAlignment="1">
      <alignment horizontal="center"/>
    </xf>
    <xf numFmtId="0" fontId="8" fillId="9" borderId="0" xfId="0" applyFont="1" applyFill="1" applyBorder="1" applyAlignment="1">
      <alignment horizontal="center"/>
    </xf>
    <xf numFmtId="0" fontId="8" fillId="9" borderId="25" xfId="0" applyFont="1" applyFill="1" applyBorder="1" applyAlignment="1">
      <alignment horizontal="center"/>
    </xf>
    <xf numFmtId="0" fontId="4" fillId="2" borderId="28" xfId="0" applyFont="1" applyFill="1" applyBorder="1" applyAlignment="1">
      <alignment horizontal="center"/>
    </xf>
    <xf numFmtId="0" fontId="4" fillId="2" borderId="30" xfId="0" applyFont="1" applyFill="1" applyBorder="1" applyAlignment="1">
      <alignment horizontal="center"/>
    </xf>
    <xf numFmtId="0" fontId="4" fillId="2" borderId="5" xfId="0" applyFont="1" applyFill="1" applyBorder="1" applyAlignment="1">
      <alignment horizontal="center"/>
    </xf>
    <xf numFmtId="0" fontId="4" fillId="2" borderId="6" xfId="0" applyFont="1" applyFill="1" applyBorder="1" applyAlignment="1">
      <alignment horizontal="center"/>
    </xf>
    <xf numFmtId="0" fontId="4" fillId="3" borderId="22"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0" xfId="0" applyFont="1" applyFill="1" applyBorder="1" applyAlignment="1">
      <alignment horizontal="center"/>
    </xf>
    <xf numFmtId="0" fontId="5" fillId="2" borderId="33" xfId="0" applyFont="1" applyFill="1" applyBorder="1" applyAlignment="1">
      <alignment horizontal="center"/>
    </xf>
    <xf numFmtId="0" fontId="5" fillId="2" borderId="34" xfId="0" applyFont="1" applyFill="1" applyBorder="1" applyAlignment="1">
      <alignment horizontal="center"/>
    </xf>
    <xf numFmtId="0" fontId="0" fillId="0" borderId="0" xfId="0" applyAlignment="1">
      <alignment horizontal="center" wrapText="1"/>
    </xf>
    <xf numFmtId="0" fontId="5" fillId="6" borderId="15" xfId="0" applyFont="1" applyFill="1" applyBorder="1" applyAlignment="1">
      <alignment horizontal="right"/>
    </xf>
    <xf numFmtId="0" fontId="5" fillId="6" borderId="21" xfId="0" applyFont="1" applyFill="1" applyBorder="1" applyAlignment="1">
      <alignment horizontal="right"/>
    </xf>
    <xf numFmtId="0" fontId="0" fillId="7" borderId="22" xfId="0" applyFill="1" applyBorder="1" applyAlignment="1">
      <alignment horizontal="right"/>
    </xf>
    <xf numFmtId="0" fontId="0" fillId="7" borderId="2" xfId="0" applyFill="1" applyBorder="1" applyAlignment="1">
      <alignment horizontal="right"/>
    </xf>
    <xf numFmtId="2" fontId="0" fillId="7" borderId="2" xfId="0" applyNumberFormat="1" applyFill="1" applyBorder="1" applyAlignment="1">
      <alignment horizontal="center"/>
    </xf>
    <xf numFmtId="2" fontId="0" fillId="7" borderId="10" xfId="0" applyNumberFormat="1" applyFill="1" applyBorder="1" applyAlignment="1">
      <alignment horizontal="center"/>
    </xf>
    <xf numFmtId="0" fontId="0" fillId="8" borderId="22" xfId="0" applyFill="1" applyBorder="1" applyAlignment="1">
      <alignment horizontal="right"/>
    </xf>
    <xf numFmtId="0" fontId="0" fillId="8" borderId="2" xfId="0" applyFill="1" applyBorder="1" applyAlignment="1">
      <alignment horizontal="right"/>
    </xf>
    <xf numFmtId="2" fontId="0" fillId="8" borderId="2" xfId="0" applyNumberFormat="1" applyFill="1" applyBorder="1" applyAlignment="1">
      <alignment horizontal="center"/>
    </xf>
    <xf numFmtId="2" fontId="0" fillId="8" borderId="10" xfId="0" applyNumberFormat="1" applyFill="1" applyBorder="1" applyAlignment="1">
      <alignment horizontal="center"/>
    </xf>
    <xf numFmtId="0" fontId="5" fillId="2" borderId="1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7" xfId="0" applyFont="1" applyFill="1" applyBorder="1" applyAlignment="1">
      <alignment horizontal="center"/>
    </xf>
    <xf numFmtId="0" fontId="5" fillId="2" borderId="8" xfId="0" applyFont="1" applyFill="1" applyBorder="1" applyAlignment="1">
      <alignment horizontal="center"/>
    </xf>
    <xf numFmtId="0" fontId="0" fillId="7" borderId="23" xfId="0" applyFill="1" applyBorder="1" applyAlignment="1">
      <alignment horizontal="right"/>
    </xf>
    <xf numFmtId="0" fontId="0" fillId="7" borderId="12" xfId="0" applyFill="1" applyBorder="1" applyAlignment="1">
      <alignment horizontal="right"/>
    </xf>
    <xf numFmtId="2" fontId="0" fillId="7" borderId="12" xfId="0" applyNumberFormat="1" applyFill="1" applyBorder="1" applyAlignment="1">
      <alignment horizontal="center"/>
    </xf>
    <xf numFmtId="2" fontId="0" fillId="7" borderId="9" xfId="0" applyNumberFormat="1" applyFill="1" applyBorder="1" applyAlignment="1">
      <alignment horizontal="center"/>
    </xf>
    <xf numFmtId="0" fontId="0" fillId="8" borderId="2" xfId="0" applyFill="1" applyBorder="1" applyAlignment="1">
      <alignment horizontal="center"/>
    </xf>
    <xf numFmtId="0" fontId="0" fillId="8" borderId="10" xfId="0" applyFill="1" applyBorder="1" applyAlignment="1">
      <alignment horizontal="center"/>
    </xf>
    <xf numFmtId="0" fontId="0" fillId="7" borderId="2" xfId="0" applyFill="1" applyBorder="1" applyAlignment="1">
      <alignment horizontal="center"/>
    </xf>
    <xf numFmtId="0" fontId="0" fillId="7" borderId="10" xfId="0" applyFill="1" applyBorder="1" applyAlignment="1">
      <alignment horizontal="center"/>
    </xf>
    <xf numFmtId="0" fontId="4" fillId="2" borderId="15" xfId="0" applyFont="1" applyFill="1" applyBorder="1" applyAlignment="1">
      <alignment horizontal="center"/>
    </xf>
    <xf numFmtId="0" fontId="4" fillId="2" borderId="16" xfId="0" applyFont="1" applyFill="1" applyBorder="1" applyAlignment="1">
      <alignment horizontal="center"/>
    </xf>
    <xf numFmtId="0" fontId="4" fillId="2" borderId="17" xfId="0" applyFont="1" applyFill="1" applyBorder="1" applyAlignment="1">
      <alignment horizontal="center"/>
    </xf>
    <xf numFmtId="0" fontId="0" fillId="7" borderId="28" xfId="0" applyFill="1" applyBorder="1" applyAlignment="1">
      <alignment horizontal="right"/>
    </xf>
    <xf numFmtId="0" fontId="0" fillId="7" borderId="5" xfId="0" applyFill="1" applyBorder="1" applyAlignment="1">
      <alignment horizontal="right"/>
    </xf>
    <xf numFmtId="2" fontId="0" fillId="7" borderId="5" xfId="0" applyNumberFormat="1" applyFill="1" applyBorder="1" applyAlignment="1">
      <alignment horizontal="center"/>
    </xf>
    <xf numFmtId="2" fontId="0" fillId="7" borderId="6" xfId="0" applyNumberFormat="1" applyFill="1" applyBorder="1" applyAlignment="1">
      <alignment horizontal="center"/>
    </xf>
    <xf numFmtId="0" fontId="4" fillId="2" borderId="15"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0" fillId="7" borderId="13" xfId="0" applyFill="1" applyBorder="1" applyAlignment="1">
      <alignment horizontal="right"/>
    </xf>
    <xf numFmtId="0" fontId="0" fillId="7" borderId="7" xfId="0" applyFill="1" applyBorder="1" applyAlignment="1">
      <alignment horizontal="right"/>
    </xf>
    <xf numFmtId="0" fontId="0" fillId="7" borderId="7" xfId="0" applyFill="1" applyBorder="1" applyAlignment="1">
      <alignment horizontal="center"/>
    </xf>
    <xf numFmtId="0" fontId="0" fillId="7" borderId="8" xfId="0" applyFill="1" applyBorder="1" applyAlignment="1">
      <alignment horizontal="center"/>
    </xf>
    <xf numFmtId="0" fontId="0" fillId="7" borderId="12" xfId="0" applyFill="1" applyBorder="1" applyAlignment="1">
      <alignment horizontal="center"/>
    </xf>
    <xf numFmtId="0" fontId="0" fillId="7" borderId="9" xfId="0" applyFill="1" applyBorder="1"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171450</xdr:rowOff>
    </xdr:from>
    <xdr:to>
      <xdr:col>12</xdr:col>
      <xdr:colOff>0</xdr:colOff>
      <xdr:row>76</xdr:row>
      <xdr:rowOff>19050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1200150"/>
          <a:ext cx="10887075" cy="13373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6000"/>
            </a:lnSpc>
            <a:spcBef>
              <a:spcPts val="0"/>
            </a:spcBef>
            <a:spcAft>
              <a:spcPts val="800"/>
            </a:spcAft>
          </a:pPr>
          <a:r>
            <a:rPr lang="en-US" sz="1100" b="1" u="sng" kern="100">
              <a:effectLst/>
              <a:latin typeface="Calibri" panose="020F0502020204030204" pitchFamily="34" charset="0"/>
              <a:ea typeface="Calibri" panose="020F0502020204030204" pitchFamily="34" charset="0"/>
              <a:cs typeface="Times New Roman" panose="02020603050405020304" pitchFamily="18" charset="0"/>
            </a:rPr>
            <a:t>Overview of Air Emissions from Landfills</a:t>
          </a:r>
          <a:endParaRPr lang="en-US" sz="1100" kern="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6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Air emissions from landfills come from landfill gas generated by the decomposition of waste in the landfill. Landfill gas is assumed by this model to be roughly half methane and half carbon dioxide with additional, relatively low, concentrations of other air pollutants. </a:t>
          </a:r>
        </a:p>
        <a:p>
          <a:pPr marL="0" marR="0">
            <a:lnSpc>
              <a:spcPct val="106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Emission rates at a landfill may be affected by the following:</a:t>
          </a:r>
        </a:p>
        <a:p>
          <a:pPr marL="342900" marR="0" lvl="0"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Waste design capacity of the landfill.</a:t>
          </a:r>
        </a:p>
        <a:p>
          <a:pPr marL="342900" marR="0" lvl="0"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Amount of waste-in-place in the landfill or the annual waste acceptance rate of the landfill.</a:t>
          </a:r>
        </a:p>
        <a:p>
          <a:pPr marL="342900" marR="0" lvl="0"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Methane generation rate.</a:t>
          </a:r>
        </a:p>
        <a:p>
          <a:pPr marL="342900" marR="0" lvl="0"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Potential methane generation capacity.</a:t>
          </a:r>
        </a:p>
        <a:p>
          <a:pPr marL="342900" marR="0" lvl="0"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Concentration of total nonmethane organic compounds and speciated nonmethane organic. compounds found in the landfill gas.</a:t>
          </a:r>
        </a:p>
        <a:p>
          <a:pPr marL="342900" marR="0" lvl="0"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Number of years the landfill has been in operation.</a:t>
          </a:r>
        </a:p>
        <a:p>
          <a:pPr marL="342900" marR="0" lvl="0" indent="-342900">
            <a:lnSpc>
              <a:spcPct val="106000"/>
            </a:lnSpc>
            <a:spcBef>
              <a:spcPts val="0"/>
            </a:spcBef>
            <a:spcAft>
              <a:spcPts val="80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Whether the landfill has been used for disposal of hazardous waste (co-disposal).</a:t>
          </a:r>
        </a:p>
        <a:p>
          <a:pPr marL="0" marR="0">
            <a:lnSpc>
              <a:spcPct val="106000"/>
            </a:lnSpc>
            <a:spcBef>
              <a:spcPts val="0"/>
            </a:spcBef>
            <a:spcAft>
              <a:spcPts val="800"/>
            </a:spcAft>
          </a:pPr>
          <a:r>
            <a:rPr lang="en-US" sz="1100" b="1" u="sng" kern="100">
              <a:effectLst/>
              <a:latin typeface="Calibri" panose="020F0502020204030204" pitchFamily="34" charset="0"/>
              <a:ea typeface="Calibri" panose="020F0502020204030204" pitchFamily="34" charset="0"/>
              <a:cs typeface="Times New Roman" panose="02020603050405020304" pitchFamily="18" charset="0"/>
            </a:rPr>
            <a:t>Overview of the Landfill Gas Emissions Model (LandGEM)</a:t>
          </a:r>
          <a:endParaRPr lang="en-US" sz="1100" kern="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6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LandGEM is a macro-enabled Microsoft Excel file (.xlsm) that utilizes visual basic for application (VBA) processes to function, much like the existing DNR Landfill Spreadsheet. The latest version of LandGEM, version 3.1 BETA, incorporates the finalized AP-42 HAP emission factors. </a:t>
          </a:r>
        </a:p>
        <a:p>
          <a:pPr marL="0" marR="0">
            <a:lnSpc>
              <a:spcPct val="106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LandGEM is used to estimate emission rates for total landfill gas, methane, carbon dioxide, and nonmethane organic compounds, and individual air pollutants, including HAPs and VOCs, from municipal solid waste (MSW) landfills.</a:t>
          </a:r>
        </a:p>
        <a:p>
          <a:pPr marL="0" marR="0">
            <a:lnSpc>
              <a:spcPct val="106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LandGEM uses a first-order decomposition rate equation to estimate annual emissions over a period that you specify, but with the update in December 2023, can now use Equation HH-1 for methane generation found in the finalized AP-42 Vol 1., Chapter 2.4: Municipal Solid Waste Landfills.  </a:t>
          </a:r>
        </a:p>
        <a:p>
          <a:pPr marL="0" marR="0">
            <a:lnSpc>
              <a:spcPct val="106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Landfill owners and operators can use LandGEM to determine is a landfill is subject to the control requirements of the federal New Source Performance Standards for new municipal solid waste landfills (40 CFR 60 Subpart XXX), or the National Emission Standards for Hazardous Air Pollutants (NESHAP) for MSW landfills (40 CFR Subpart AAAA). It might also be beneficial to use to estimate annual emissions for reporting purposes.</a:t>
          </a:r>
        </a:p>
        <a:p>
          <a:pPr marL="0" marR="0">
            <a:lnSpc>
              <a:spcPct val="106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LandGEM Website</a:t>
          </a:r>
          <a:r>
            <a:rPr lang="en-US" sz="1100" kern="100" baseline="0">
              <a:effectLst/>
              <a:latin typeface="Calibri" panose="020F0502020204030204" pitchFamily="34" charset="0"/>
              <a:ea typeface="Calibri" panose="020F0502020204030204" pitchFamily="34" charset="0"/>
              <a:cs typeface="Times New Roman" panose="02020603050405020304" pitchFamily="18" charset="0"/>
            </a:rPr>
            <a:t>: https://www.epa.gov/land-research/landfill-gas-emissions-model-landgem</a:t>
          </a:r>
          <a:endParaRPr lang="en-US" sz="1100" kern="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6000"/>
            </a:lnSpc>
            <a:spcBef>
              <a:spcPts val="0"/>
            </a:spcBef>
            <a:spcAft>
              <a:spcPts val="800"/>
            </a:spcAft>
          </a:pPr>
          <a:r>
            <a:rPr lang="en-US" sz="1100" b="1" u="sng" kern="100">
              <a:effectLst/>
              <a:latin typeface="Calibri" panose="020F0502020204030204" pitchFamily="34" charset="0"/>
              <a:ea typeface="Calibri" panose="020F0502020204030204" pitchFamily="34" charset="0"/>
              <a:cs typeface="Times New Roman" panose="02020603050405020304" pitchFamily="18" charset="0"/>
            </a:rPr>
            <a:t>Using LandGEM and this Tool to Estimate Actual Emissions for MoEIS</a:t>
          </a:r>
          <a:endParaRPr lang="en-US" sz="1100" kern="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6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LandGEM can be used as a tool for facilities to estimate actual emissions to report in MoEIS. After using LandGEM to generate annual emission results, a few follow-up calculations need to be performed to find suitable throughputs, update MoEIS emission factors for fugitive and flare emissions, and report HAPs on the HAPs on the HAPs worksheet.</a:t>
          </a:r>
        </a:p>
        <a:p>
          <a:pPr marL="0" marR="0">
            <a:lnSpc>
              <a:spcPct val="106000"/>
            </a:lnSpc>
            <a:spcBef>
              <a:spcPts val="0"/>
            </a:spcBef>
            <a:spcAft>
              <a:spcPts val="800"/>
            </a:spcAft>
          </a:pPr>
          <a:r>
            <a:rPr lang="en-US" sz="1100" b="1" u="sng" kern="100">
              <a:effectLst/>
              <a:latin typeface="Calibri" panose="020F0502020204030204" pitchFamily="34" charset="0"/>
              <a:ea typeface="Calibri" panose="020F0502020204030204" pitchFamily="34" charset="0"/>
              <a:cs typeface="Times New Roman" panose="02020603050405020304" pitchFamily="18" charset="0"/>
            </a:rPr>
            <a:t>About this Workbook</a:t>
          </a:r>
          <a:endParaRPr lang="en-US" sz="1100" kern="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6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This workbook calculates emissions from landfill and equipment related to landfill gas. The workbook is divided up into 4 tabs: Template Guidance, UserInputs, LandGEMOutputs, and Emission Summary. The user will need to fill out available data for the UserInputs tab and then bring in data from LandGEM to the LandGEMOutputs tab. The Emissions Summary tab will show calculated results that should be brought into MoEIS. </a:t>
          </a:r>
        </a:p>
        <a:p>
          <a:pPr marL="0" marR="0">
            <a:lnSpc>
              <a:spcPct val="106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Known values needed to calculate fugitive landfill emissions include:</a:t>
          </a:r>
        </a:p>
        <a:p>
          <a:pPr marL="342900" marR="0" lvl="0"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The opening year of the landfill</a:t>
          </a:r>
        </a:p>
        <a:p>
          <a:pPr marL="342900" marR="0" lvl="0"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The closure year of the landfill (is applicable)</a:t>
          </a:r>
        </a:p>
        <a:p>
          <a:pPr marL="342900" marR="0" lvl="0"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Waste acceptance rates since the opening year of the landfill</a:t>
          </a:r>
        </a:p>
        <a:p>
          <a:pPr marL="342900" marR="0" lvl="0"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Methane Generation Rate, k (year-1) 0.04 default</a:t>
          </a:r>
        </a:p>
        <a:p>
          <a:pPr marL="342900" marR="0" lvl="0"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Potential Methane Generation Capacity L0 (m3/Mg) 100 default</a:t>
          </a:r>
        </a:p>
        <a:p>
          <a:pPr marL="342900" marR="0" lvl="0"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NMOC Concentration (ppmv as Hexane) 2,400 ppmv default if co-disposal. 600 ppmv default if not co-disposal</a:t>
          </a:r>
        </a:p>
        <a:p>
          <a:pPr marL="342900" marR="0" lvl="0" indent="-342900">
            <a:lnSpc>
              <a:spcPct val="106000"/>
            </a:lnSpc>
            <a:spcBef>
              <a:spcPts val="0"/>
            </a:spcBef>
            <a:spcAft>
              <a:spcPts val="80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Methane Content (% by volume) 50% default</a:t>
          </a:r>
        </a:p>
        <a:p>
          <a:pPr marL="0" marR="0">
            <a:lnSpc>
              <a:spcPct val="106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Known values needed to calculate flared landfill emissions include:</a:t>
          </a:r>
        </a:p>
        <a:p>
          <a:pPr marL="342900" marR="0" lvl="0"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Gas Flow Rate to Flare (scfm)</a:t>
          </a:r>
        </a:p>
        <a:p>
          <a:pPr marL="342900" marR="0" lvl="0"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Flare Annual Hours of Operation</a:t>
          </a:r>
        </a:p>
        <a:p>
          <a:pPr marL="342900" marR="0" lvl="0"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Lower Heating Value of Gas to Flare (btu/f3)</a:t>
          </a:r>
        </a:p>
        <a:p>
          <a:pPr marL="342900" marR="0" lvl="0"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Non-Methane Organic Carbon Concentration at Flare (ppmv as Hexane) </a:t>
          </a:r>
          <a:r>
            <a:rPr lang="en-US" sz="1100">
              <a:solidFill>
                <a:schemeClr val="dk1"/>
              </a:solidFill>
              <a:effectLst/>
              <a:latin typeface="+mn-lt"/>
              <a:ea typeface="+mn-ea"/>
              <a:cs typeface="+mn-cs"/>
            </a:rPr>
            <a:t>2,400 ppmv default if co-disposal. 600 ppmv default if not co-disposal</a:t>
          </a:r>
          <a:endParaRPr lang="en-US" sz="11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Concentration of Total Reduced Sulfur Compounds (ppmv) 46.9</a:t>
          </a:r>
          <a:r>
            <a:rPr lang="en-US" sz="1100" kern="100" baseline="0">
              <a:effectLst/>
              <a:latin typeface="Calibri" panose="020F0502020204030204" pitchFamily="34" charset="0"/>
              <a:ea typeface="Calibri" panose="020F0502020204030204" pitchFamily="34" charset="0"/>
              <a:cs typeface="Times New Roman" panose="02020603050405020304" pitchFamily="18" charset="0"/>
            </a:rPr>
            <a:t> default</a:t>
          </a:r>
          <a:endParaRPr lang="en-US" sz="11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6000"/>
            </a:lnSpc>
            <a:spcBef>
              <a:spcPts val="0"/>
            </a:spcBef>
            <a:spcAft>
              <a:spcPts val="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Flare Destruction Efficiency (%) 98% default</a:t>
          </a:r>
        </a:p>
        <a:p>
          <a:pPr marL="342900" marR="0" lvl="0" indent="-342900">
            <a:lnSpc>
              <a:spcPct val="106000"/>
            </a:lnSpc>
            <a:spcBef>
              <a:spcPts val="0"/>
            </a:spcBef>
            <a:spcAft>
              <a:spcPts val="80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Flare Capture Efficiency (%) 75% default</a:t>
          </a:r>
        </a:p>
        <a:p>
          <a:pPr marL="0" marR="0">
            <a:lnSpc>
              <a:spcPct val="106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Known values from LandGEM include:</a:t>
          </a:r>
        </a:p>
        <a:p>
          <a:pPr marL="342900" marR="0" lvl="0" indent="-342900">
            <a:lnSpc>
              <a:spcPct val="106000"/>
            </a:lnSpc>
            <a:spcBef>
              <a:spcPts val="0"/>
            </a:spcBef>
            <a:spcAft>
              <a:spcPts val="800"/>
            </a:spcAft>
            <a:buFont typeface="Symbol" panose="05050102010706020507" pitchFamily="18" charset="2"/>
            <a:buChar char=""/>
          </a:pPr>
          <a:r>
            <a:rPr lang="en-US" sz="1100" kern="100">
              <a:effectLst/>
              <a:latin typeface="Calibri" panose="020F0502020204030204" pitchFamily="34" charset="0"/>
              <a:ea typeface="Calibri" panose="020F0502020204030204" pitchFamily="34" charset="0"/>
              <a:cs typeface="Times New Roman" panose="02020603050405020304" pitchFamily="18" charset="0"/>
            </a:rPr>
            <a:t>The Emission Rate table from the INVENTORY tab for the current emission inventory year</a:t>
          </a:r>
        </a:p>
        <a:p>
          <a:pPr marL="0" marR="0">
            <a:lnSpc>
              <a:spcPct val="106000"/>
            </a:lnSpc>
            <a:spcBef>
              <a:spcPts val="0"/>
            </a:spcBef>
            <a:spcAft>
              <a:spcPts val="800"/>
            </a:spcAft>
          </a:pPr>
          <a:r>
            <a:rPr lang="en-US" sz="1100" b="1" u="sng" kern="100">
              <a:effectLst/>
              <a:latin typeface="Calibri" panose="020F0502020204030204" pitchFamily="34" charset="0"/>
              <a:ea typeface="Calibri" panose="020F0502020204030204" pitchFamily="34" charset="0"/>
              <a:cs typeface="Times New Roman" panose="02020603050405020304" pitchFamily="18" charset="0"/>
            </a:rPr>
            <a:t>Using MoEIS</a:t>
          </a:r>
          <a:endParaRPr lang="en-US" sz="1100" kern="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6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After the UserInputs and LandGEMOutputs tabs have been completed, the Emissions Summary tab is divided between the two different emission points – Fugitive and Flared emissions. If there is more than one flare on site, then the process will need to be repeated for each flare. For fugitive emissions, the tab will calculate the total actual emissions (tons/year) for HAPs and VOCs, as well as updated emission factors (lbs/mmscf) for HAPs and VOCs. For flared emissions, the tab will calculate the total actual emissions (tons/year) for PM10/PM2.5, HAPs, VOCs, SOx, NOx, and CO, as well as updated emission factors (lbs/mmscf) for PM10/PM2.5, HAPs, VOCs, SOx, NOx, and CO. The fugitive and flared emission points found on FastPath should be updated with the updated emission factors and throughputs to calculate the actual emissions (tons/year) for the facility.</a:t>
          </a:r>
        </a:p>
        <a:p>
          <a:pPr marL="0" marR="0">
            <a:lnSpc>
              <a:spcPct val="106000"/>
            </a:lnSpc>
            <a:spcBef>
              <a:spcPts val="0"/>
            </a:spcBef>
            <a:spcAft>
              <a:spcPts val="800"/>
            </a:spcAft>
          </a:pPr>
          <a:r>
            <a:rPr lang="en-US" sz="1100" kern="0">
              <a:effectLst/>
              <a:latin typeface="Calibri" panose="020F0502020204030204" pitchFamily="34" charset="0"/>
              <a:ea typeface="Calibri" panose="020F0502020204030204" pitchFamily="34" charset="0"/>
              <a:cs typeface="Times New Roman" panose="02020603050405020304" pitchFamily="18" charset="0"/>
            </a:rPr>
            <a:t>It is important to note that this tab also includes individual HAPs amounts in lbs/year, that can assist with filling out the HAPs worksheets in MoEIS. All HAPs should be reported on the HAPs worksheet, and put in the correct column of the HAPs worksheet, depending on if the HAP is reported as a VOC or PM or strictly a HAP. We do this so VOCs are not double reported.</a:t>
          </a:r>
        </a:p>
        <a:p>
          <a:pPr marL="0" marR="0">
            <a:lnSpc>
              <a:spcPct val="106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MoEIS Website:</a:t>
          </a:r>
          <a:r>
            <a:rPr lang="en-US" sz="1100" kern="100" baseline="0">
              <a:effectLst/>
              <a:latin typeface="Calibri" panose="020F0502020204030204" pitchFamily="34" charset="0"/>
              <a:ea typeface="Calibri" panose="020F0502020204030204" pitchFamily="34" charset="0"/>
              <a:cs typeface="Times New Roman" panose="02020603050405020304" pitchFamily="18" charset="0"/>
            </a:rPr>
            <a:t> </a:t>
          </a:r>
          <a:r>
            <a:rPr lang="en-US" sz="1100" kern="100">
              <a:effectLst/>
              <a:latin typeface="Calibri" panose="020F0502020204030204" pitchFamily="34" charset="0"/>
              <a:ea typeface="Calibri" panose="020F0502020204030204" pitchFamily="34" charset="0"/>
              <a:cs typeface="Times New Roman" panose="02020603050405020304" pitchFamily="18" charset="0"/>
            </a:rPr>
            <a:t>https://apps5.mo.gov/moeis/main/login</a:t>
          </a:r>
        </a:p>
        <a:p>
          <a:pPr marL="0" marR="0">
            <a:lnSpc>
              <a:spcPct val="106000"/>
            </a:lnSpc>
            <a:spcBef>
              <a:spcPts val="0"/>
            </a:spcBef>
            <a:spcAft>
              <a:spcPts val="800"/>
            </a:spcAft>
          </a:pPr>
          <a:r>
            <a:rPr lang="en-US" sz="1100" kern="100">
              <a:effectLst/>
              <a:latin typeface="Calibri" panose="020F0502020204030204" pitchFamily="34" charset="0"/>
              <a:ea typeface="Calibri" panose="020F0502020204030204" pitchFamily="34" charset="0"/>
              <a:cs typeface="Times New Roman" panose="02020603050405020304" pitchFamily="18" charset="0"/>
            </a:rPr>
            <a:t>Free Live Help Mon-Fri 8am-5pm</a:t>
          </a:r>
          <a:br>
            <a:rPr lang="en-US" sz="1100" kern="100">
              <a:effectLst/>
              <a:latin typeface="Calibri" panose="020F0502020204030204" pitchFamily="34" charset="0"/>
              <a:ea typeface="Calibri" panose="020F0502020204030204" pitchFamily="34" charset="0"/>
              <a:cs typeface="Times New Roman" panose="02020603050405020304" pitchFamily="18" charset="0"/>
            </a:rPr>
          </a:br>
          <a:r>
            <a:rPr lang="en-US" sz="1100" kern="100">
              <a:effectLst/>
              <a:latin typeface="Calibri" panose="020F0502020204030204" pitchFamily="34" charset="0"/>
              <a:ea typeface="Calibri" panose="020F0502020204030204" pitchFamily="34" charset="0"/>
              <a:cs typeface="Times New Roman" panose="02020603050405020304" pitchFamily="18" charset="0"/>
            </a:rPr>
            <a:t>866-663-4748 / 573-751-4817</a:t>
          </a:r>
          <a:br>
            <a:rPr lang="en-US" sz="1100" kern="100">
              <a:effectLst/>
              <a:latin typeface="Calibri" panose="020F0502020204030204" pitchFamily="34" charset="0"/>
              <a:ea typeface="Calibri" panose="020F0502020204030204" pitchFamily="34" charset="0"/>
              <a:cs typeface="Times New Roman" panose="02020603050405020304" pitchFamily="18" charset="0"/>
            </a:rPr>
          </a:br>
          <a:r>
            <a:rPr lang="en-US" sz="1100" kern="100">
              <a:effectLst/>
              <a:latin typeface="Calibri" panose="020F0502020204030204" pitchFamily="34" charset="0"/>
              <a:ea typeface="Calibri" panose="020F0502020204030204" pitchFamily="34" charset="0"/>
              <a:cs typeface="Times New Roman" panose="02020603050405020304" pitchFamily="18" charset="0"/>
            </a:rPr>
            <a:t>E-mail: eiq@dnr.mo.gov</a:t>
          </a:r>
        </a:p>
        <a:p>
          <a:pPr marL="0" marR="0">
            <a:lnSpc>
              <a:spcPct val="106000"/>
            </a:lnSpc>
            <a:spcBef>
              <a:spcPts val="0"/>
            </a:spcBef>
            <a:spcAft>
              <a:spcPts val="800"/>
            </a:spcAft>
          </a:pPr>
          <a:endParaRPr lang="en-US" sz="1100" kern="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6000"/>
            </a:lnSpc>
            <a:spcBef>
              <a:spcPts val="0"/>
            </a:spcBef>
            <a:spcAft>
              <a:spcPts val="800"/>
            </a:spcAft>
          </a:pPr>
          <a:endParaRPr lang="en-US" sz="1100" kern="100">
            <a:effectLst/>
            <a:latin typeface="Calibri" panose="020F0502020204030204" pitchFamily="34" charset="0"/>
            <a:ea typeface="Calibri" panose="020F0502020204030204" pitchFamily="34" charset="0"/>
            <a:cs typeface="Times New Roman" panose="02020603050405020304" pitchFamily="18" charset="0"/>
          </a:endParaRPr>
        </a:p>
        <a:p>
          <a:endParaRPr 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1076325</xdr:colOff>
          <xdr:row>1</xdr:row>
          <xdr:rowOff>114300</xdr:rowOff>
        </xdr:from>
        <xdr:to>
          <xdr:col>0</xdr:col>
          <xdr:colOff>1990725</xdr:colOff>
          <xdr:row>5</xdr:row>
          <xdr:rowOff>104775</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0000-000003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xdr:row>
          <xdr:rowOff>114300</xdr:rowOff>
        </xdr:from>
        <xdr:to>
          <xdr:col>0</xdr:col>
          <xdr:colOff>1000125</xdr:colOff>
          <xdr:row>5</xdr:row>
          <xdr:rowOff>114300</xdr:rowOff>
        </xdr:to>
        <xdr:sp macro="" textlink="">
          <xdr:nvSpPr>
            <xdr:cNvPr id="5128" name="Object 8" hidden="1">
              <a:extLst>
                <a:ext uri="{63B3BB69-23CF-44E3-9099-C40C66FF867C}">
                  <a14:compatExt spid="_x0000_s5128"/>
                </a:ext>
                <a:ext uri="{FF2B5EF4-FFF2-40B4-BE49-F238E27FC236}">
                  <a16:creationId xmlns:a16="http://schemas.microsoft.com/office/drawing/2014/main" id="{00000000-0008-0000-0000-000008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91440</xdr:colOff>
      <xdr:row>17</xdr:row>
      <xdr:rowOff>114300</xdr:rowOff>
    </xdr:from>
    <xdr:to>
      <xdr:col>3</xdr:col>
      <xdr:colOff>465666</xdr:colOff>
      <xdr:row>118</xdr:row>
      <xdr:rowOff>51086</xdr:rowOff>
    </xdr:to>
    <xdr:grpSp>
      <xdr:nvGrpSpPr>
        <xdr:cNvPr id="13" name="Group 12">
          <a:extLst>
            <a:ext uri="{FF2B5EF4-FFF2-40B4-BE49-F238E27FC236}">
              <a16:creationId xmlns:a16="http://schemas.microsoft.com/office/drawing/2014/main" id="{00000000-0008-0000-0100-00000D000000}"/>
            </a:ext>
          </a:extLst>
        </xdr:cNvPr>
        <xdr:cNvGrpSpPr/>
      </xdr:nvGrpSpPr>
      <xdr:grpSpPr>
        <a:xfrm>
          <a:off x="6219190" y="3426883"/>
          <a:ext cx="8819726" cy="19187870"/>
          <a:chOff x="9869805" y="0"/>
          <a:chExt cx="7706667" cy="18205736"/>
        </a:xfrm>
      </xdr:grpSpPr>
      <xdr:grpSp>
        <xdr:nvGrpSpPr>
          <xdr:cNvPr id="11" name="Group 10">
            <a:extLst>
              <a:ext uri="{FF2B5EF4-FFF2-40B4-BE49-F238E27FC236}">
                <a16:creationId xmlns:a16="http://schemas.microsoft.com/office/drawing/2014/main" id="{00000000-0008-0000-0100-00000B000000}"/>
              </a:ext>
            </a:extLst>
          </xdr:cNvPr>
          <xdr:cNvGrpSpPr/>
        </xdr:nvGrpSpPr>
        <xdr:grpSpPr>
          <a:xfrm>
            <a:off x="9875520" y="0"/>
            <a:ext cx="5489525" cy="15420468"/>
            <a:chOff x="8625840" y="6221130"/>
            <a:chExt cx="5497145" cy="15384873"/>
          </a:xfrm>
        </xdr:grpSpPr>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8648700" y="12001500"/>
              <a:ext cx="5474285" cy="5569524"/>
            </a:xfrm>
            <a:prstGeom prst="rect">
              <a:avLst/>
            </a:prstGeom>
          </xdr:spPr>
        </xdr:pic>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8646795" y="17545050"/>
              <a:ext cx="5466665" cy="4060953"/>
            </a:xfrm>
            <a:prstGeom prst="rect">
              <a:avLst/>
            </a:prstGeom>
          </xdr:spPr>
        </xdr:pic>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a:stretch>
              <a:fillRect/>
            </a:stretch>
          </xdr:blipFill>
          <xdr:spPr>
            <a:xfrm>
              <a:off x="8625840" y="8170545"/>
              <a:ext cx="5462858" cy="3857143"/>
            </a:xfrm>
            <a:prstGeom prst="rect">
              <a:avLst/>
            </a:prstGeom>
          </xdr:spPr>
        </xdr:pic>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stretch>
              <a:fillRect/>
            </a:stretch>
          </xdr:blipFill>
          <xdr:spPr>
            <a:xfrm>
              <a:off x="8641086" y="6221130"/>
              <a:ext cx="5480001" cy="1942452"/>
            </a:xfrm>
            <a:prstGeom prst="rect">
              <a:avLst/>
            </a:prstGeom>
          </xdr:spPr>
        </xdr:pic>
      </xdr:grpSp>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stretch>
            <a:fillRect/>
          </a:stretch>
        </xdr:blipFill>
        <xdr:spPr>
          <a:xfrm>
            <a:off x="9869805" y="15420975"/>
            <a:ext cx="7706667" cy="278476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nrvandj2\Desktop\landgem-v303%20(3).xlsm" TargetMode="External"/><Relationship Id="rId1" Type="http://schemas.openxmlformats.org/officeDocument/2006/relationships/externalLinkPath" Target="/Users/nrvandj2/Desktop/landgem-v303%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
      <sheetName val="USER INPUTS"/>
      <sheetName val="POLLUTANTS"/>
      <sheetName val="INPUT REVIEW"/>
      <sheetName val="METHANE"/>
      <sheetName val="RESULTS"/>
      <sheetName val="GRAPHS"/>
      <sheetName val="INVENTORY"/>
      <sheetName val="REPORT"/>
      <sheetName val="DEFAULTS"/>
    </sheetNames>
    <sheetDataSet>
      <sheetData sheetId="0"/>
      <sheetData sheetId="1">
        <row r="5">
          <cell r="D5">
            <v>1991</v>
          </cell>
        </row>
      </sheetData>
      <sheetData sheetId="2"/>
      <sheetData sheetId="3"/>
      <sheetData sheetId="4"/>
      <sheetData sheetId="5"/>
      <sheetData sheetId="6"/>
      <sheetData sheetId="7"/>
      <sheetData sheetId="8"/>
      <sheetData sheetId="9"/>
    </sheetDataSet>
  </externalBook>
</externalLink>
</file>

<file path=xl/persons/person.xml><?xml version="1.0" encoding="utf-8"?>
<personList xmlns="http://schemas.microsoft.com/office/spreadsheetml/2018/threadedcomments" xmlns:x="http://schemas.openxmlformats.org/spreadsheetml/2006/main">
  <person displayName="Foster, Clare" id="{664B5C16-4040-4D0E-A758-473EEAF609CF}" userId="S::nrfostc@ads.state.mo.us::2f9fd8fb-d9f5-4401-98be-feefd47b4f97"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30" dT="2024-12-23T16:55:16.09" personId="{664B5C16-4040-4D0E-A758-473EEAF609CF}" id="{86F8F7BE-2802-4CA5-AB45-FFF76C381D8F}">
    <text xml:space="preserve">Effective December 19, 2005, EPA promulgated a final rulemaking in the Federal Registar (70 FR 75047) to remove methyl ethyl ketone (MEK, CAS #78-93-3) from the list of hazardous air pollutants established by the Clean Air Act section 112(b)(1). </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46415-7EBD-475D-950C-0FB81A64C985}">
  <dimension ref="A1:O7"/>
  <sheetViews>
    <sheetView tabSelected="1" workbookViewId="0"/>
  </sheetViews>
  <sheetFormatPr defaultRowHeight="15" x14ac:dyDescent="0.25"/>
  <cols>
    <col min="1" max="1" width="62.7109375" bestFit="1" customWidth="1"/>
    <col min="2" max="2" width="9.140625" customWidth="1"/>
  </cols>
  <sheetData>
    <row r="1" spans="1:15" ht="21" x14ac:dyDescent="0.25">
      <c r="A1" s="37" t="s">
        <v>124</v>
      </c>
      <c r="B1" s="36"/>
      <c r="C1" s="36"/>
      <c r="D1" s="36"/>
      <c r="E1" s="36"/>
      <c r="F1" s="36"/>
      <c r="G1" s="36"/>
      <c r="H1" s="36"/>
      <c r="I1" s="36"/>
      <c r="J1" s="36"/>
      <c r="K1" s="36"/>
      <c r="L1" s="36"/>
      <c r="M1" s="35"/>
      <c r="N1" s="2"/>
      <c r="O1" s="2"/>
    </row>
    <row r="2" spans="1:15" x14ac:dyDescent="0.25">
      <c r="A2" s="57"/>
    </row>
    <row r="3" spans="1:15" x14ac:dyDescent="0.25">
      <c r="A3" s="58"/>
    </row>
    <row r="4" spans="1:15" x14ac:dyDescent="0.25">
      <c r="A4" s="58"/>
    </row>
    <row r="5" spans="1:15" x14ac:dyDescent="0.25">
      <c r="A5" s="58"/>
    </row>
    <row r="6" spans="1:15" x14ac:dyDescent="0.25">
      <c r="A6" s="58"/>
    </row>
    <row r="7" spans="1:15" x14ac:dyDescent="0.25">
      <c r="A7" s="5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5123" r:id="rId4">
          <objectPr defaultSize="0" autoPict="0" r:id="rId5">
            <anchor moveWithCells="1">
              <from>
                <xdr:col>0</xdr:col>
                <xdr:colOff>1076325</xdr:colOff>
                <xdr:row>1</xdr:row>
                <xdr:rowOff>114300</xdr:rowOff>
              </from>
              <to>
                <xdr:col>0</xdr:col>
                <xdr:colOff>1990725</xdr:colOff>
                <xdr:row>5</xdr:row>
                <xdr:rowOff>104775</xdr:rowOff>
              </to>
            </anchor>
          </objectPr>
        </oleObject>
      </mc:Choice>
      <mc:Fallback>
        <oleObject progId="Acrobat Document" dvAspect="DVASPECT_ICON" shapeId="5123" r:id="rId4"/>
      </mc:Fallback>
    </mc:AlternateContent>
    <mc:AlternateContent xmlns:mc="http://schemas.openxmlformats.org/markup-compatibility/2006">
      <mc:Choice Requires="x14">
        <oleObject progId="Acrobat Document" dvAspect="DVASPECT_ICON" shapeId="5128" r:id="rId6">
          <objectPr defaultSize="0" autoPict="0" r:id="rId7">
            <anchor moveWithCells="1">
              <from>
                <xdr:col>0</xdr:col>
                <xdr:colOff>85725</xdr:colOff>
                <xdr:row>1</xdr:row>
                <xdr:rowOff>114300</xdr:rowOff>
              </from>
              <to>
                <xdr:col>0</xdr:col>
                <xdr:colOff>1000125</xdr:colOff>
                <xdr:row>5</xdr:row>
                <xdr:rowOff>114300</xdr:rowOff>
              </to>
            </anchor>
          </objectPr>
        </oleObject>
      </mc:Choice>
      <mc:Fallback>
        <oleObject progId="Acrobat Document" dvAspect="DVASPECT_ICON" shapeId="5128"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49FBA-DF25-4D93-A76C-DDFB07F4D2BC}">
  <dimension ref="A1:J119"/>
  <sheetViews>
    <sheetView zoomScale="90" zoomScaleNormal="90" workbookViewId="0">
      <selection activeCell="B3" sqref="B3"/>
    </sheetView>
  </sheetViews>
  <sheetFormatPr defaultColWidth="8.85546875" defaultRowHeight="15" x14ac:dyDescent="0.25"/>
  <cols>
    <col min="1" max="1" width="77.42578125" style="26" bestFit="1" customWidth="1"/>
    <col min="2" max="2" width="14.42578125" style="27" bestFit="1" customWidth="1"/>
    <col min="3" max="3" width="126.7109375" style="26" bestFit="1" customWidth="1"/>
    <col min="4" max="16384" width="8.85546875" style="26"/>
  </cols>
  <sheetData>
    <row r="1" spans="1:10" x14ac:dyDescent="0.25">
      <c r="A1" s="72" t="s">
        <v>93</v>
      </c>
      <c r="B1" s="74"/>
      <c r="C1" s="75"/>
    </row>
    <row r="2" spans="1:10" x14ac:dyDescent="0.25">
      <c r="A2" s="5" t="s">
        <v>94</v>
      </c>
      <c r="B2" s="6" t="s">
        <v>95</v>
      </c>
      <c r="C2" s="4" t="s">
        <v>96</v>
      </c>
    </row>
    <row r="3" spans="1:10" x14ac:dyDescent="0.25">
      <c r="A3" s="62" t="s">
        <v>0</v>
      </c>
      <c r="B3" s="38"/>
      <c r="C3" s="60" t="s">
        <v>4</v>
      </c>
    </row>
    <row r="4" spans="1:10" x14ac:dyDescent="0.25">
      <c r="A4" s="63" t="s">
        <v>1</v>
      </c>
      <c r="B4" s="39"/>
      <c r="C4" s="61" t="s">
        <v>3</v>
      </c>
    </row>
    <row r="5" spans="1:10" ht="17.25" x14ac:dyDescent="0.25">
      <c r="A5" s="62" t="s">
        <v>135</v>
      </c>
      <c r="B5" s="38"/>
      <c r="C5" s="60" t="s">
        <v>125</v>
      </c>
    </row>
    <row r="6" spans="1:10" ht="18.75" x14ac:dyDescent="0.35">
      <c r="A6" s="63" t="s">
        <v>136</v>
      </c>
      <c r="B6" s="39"/>
      <c r="C6" s="61" t="s">
        <v>126</v>
      </c>
    </row>
    <row r="7" spans="1:10" x14ac:dyDescent="0.25">
      <c r="A7" s="62" t="s">
        <v>138</v>
      </c>
      <c r="B7" s="38"/>
      <c r="C7" s="60" t="s">
        <v>131</v>
      </c>
    </row>
    <row r="8" spans="1:10" x14ac:dyDescent="0.25">
      <c r="A8" s="63" t="s">
        <v>2</v>
      </c>
      <c r="B8" s="40"/>
      <c r="C8" s="61" t="s">
        <v>134</v>
      </c>
    </row>
    <row r="9" spans="1:10" x14ac:dyDescent="0.25">
      <c r="A9" s="62" t="s">
        <v>70</v>
      </c>
      <c r="B9" s="65" t="s">
        <v>68</v>
      </c>
      <c r="C9" s="7"/>
    </row>
    <row r="10" spans="1:10" x14ac:dyDescent="0.25">
      <c r="A10" s="63" t="s">
        <v>71</v>
      </c>
      <c r="B10" s="39"/>
      <c r="C10" s="61" t="s">
        <v>132</v>
      </c>
    </row>
    <row r="11" spans="1:10" x14ac:dyDescent="0.25">
      <c r="A11" s="62" t="s">
        <v>72</v>
      </c>
      <c r="B11" s="38"/>
      <c r="C11" s="60" t="s">
        <v>133</v>
      </c>
    </row>
    <row r="12" spans="1:10" x14ac:dyDescent="0.25">
      <c r="A12" s="62" t="s">
        <v>137</v>
      </c>
      <c r="B12" s="38"/>
      <c r="C12" s="60" t="s">
        <v>131</v>
      </c>
    </row>
    <row r="13" spans="1:10" x14ac:dyDescent="0.25">
      <c r="A13" s="63" t="s">
        <v>73</v>
      </c>
      <c r="B13" s="39"/>
      <c r="C13" s="61" t="s">
        <v>128</v>
      </c>
    </row>
    <row r="14" spans="1:10" x14ac:dyDescent="0.25">
      <c r="A14" s="62" t="s">
        <v>74</v>
      </c>
      <c r="B14" s="41"/>
      <c r="C14" s="60" t="s">
        <v>129</v>
      </c>
    </row>
    <row r="15" spans="1:10" ht="15.75" thickBot="1" x14ac:dyDescent="0.3">
      <c r="A15" s="64" t="s">
        <v>75</v>
      </c>
      <c r="B15" s="42"/>
      <c r="C15" s="59" t="s">
        <v>130</v>
      </c>
    </row>
    <row r="16" spans="1:10" ht="14.45" customHeight="1" x14ac:dyDescent="0.25">
      <c r="A16" s="72" t="s">
        <v>5</v>
      </c>
      <c r="B16" s="73"/>
      <c r="C16" s="66" t="s">
        <v>97</v>
      </c>
      <c r="D16" s="67"/>
      <c r="E16" s="67"/>
      <c r="F16" s="67"/>
      <c r="G16" s="67"/>
      <c r="H16" s="67"/>
      <c r="I16" s="67"/>
      <c r="J16" s="68"/>
    </row>
    <row r="17" spans="1:10" ht="14.45" customHeight="1" x14ac:dyDescent="0.25">
      <c r="A17" s="76" t="s">
        <v>6</v>
      </c>
      <c r="B17" s="28" t="s">
        <v>7</v>
      </c>
      <c r="C17" s="69"/>
      <c r="D17" s="70"/>
      <c r="E17" s="70"/>
      <c r="F17" s="70"/>
      <c r="G17" s="70"/>
      <c r="H17" s="70"/>
      <c r="I17" s="70"/>
      <c r="J17" s="71"/>
    </row>
    <row r="18" spans="1:10" x14ac:dyDescent="0.25">
      <c r="A18" s="76"/>
      <c r="B18" s="28" t="s">
        <v>8</v>
      </c>
      <c r="C18" s="29"/>
      <c r="D18" s="30"/>
      <c r="E18" s="30"/>
      <c r="F18" s="30"/>
      <c r="G18" s="30"/>
      <c r="H18" s="30"/>
      <c r="I18" s="30"/>
      <c r="J18" s="31"/>
    </row>
    <row r="19" spans="1:10" x14ac:dyDescent="0.25">
      <c r="A19" s="43"/>
      <c r="B19" s="44"/>
      <c r="C19" s="29"/>
      <c r="D19" s="30"/>
      <c r="E19" s="30"/>
      <c r="F19" s="30"/>
      <c r="G19" s="30"/>
      <c r="H19" s="30"/>
      <c r="I19" s="30"/>
      <c r="J19" s="31"/>
    </row>
    <row r="20" spans="1:10" x14ac:dyDescent="0.25">
      <c r="A20" s="45"/>
      <c r="B20" s="46"/>
      <c r="C20" s="29"/>
      <c r="D20" s="30"/>
      <c r="E20" s="30"/>
      <c r="F20" s="30"/>
      <c r="G20" s="30"/>
      <c r="H20" s="30"/>
      <c r="I20" s="30"/>
      <c r="J20" s="31"/>
    </row>
    <row r="21" spans="1:10" x14ac:dyDescent="0.25">
      <c r="A21" s="43"/>
      <c r="B21" s="44"/>
      <c r="C21" s="29"/>
      <c r="D21" s="30"/>
      <c r="E21" s="30"/>
      <c r="F21" s="30"/>
      <c r="G21" s="30"/>
      <c r="H21" s="30"/>
      <c r="I21" s="30"/>
      <c r="J21" s="31"/>
    </row>
    <row r="22" spans="1:10" x14ac:dyDescent="0.25">
      <c r="A22" s="45"/>
      <c r="B22" s="46"/>
      <c r="C22" s="29"/>
      <c r="D22" s="30"/>
      <c r="E22" s="30"/>
      <c r="F22" s="30"/>
      <c r="G22" s="30"/>
      <c r="H22" s="30"/>
      <c r="I22" s="30"/>
      <c r="J22" s="31"/>
    </row>
    <row r="23" spans="1:10" x14ac:dyDescent="0.25">
      <c r="A23" s="43"/>
      <c r="B23" s="44"/>
      <c r="C23" s="29"/>
      <c r="D23" s="30"/>
      <c r="E23" s="30"/>
      <c r="F23" s="30"/>
      <c r="G23" s="30"/>
      <c r="H23" s="30"/>
      <c r="I23" s="30"/>
      <c r="J23" s="31"/>
    </row>
    <row r="24" spans="1:10" x14ac:dyDescent="0.25">
      <c r="A24" s="45"/>
      <c r="B24" s="46"/>
      <c r="C24" s="29"/>
      <c r="D24" s="30"/>
      <c r="E24" s="30"/>
      <c r="F24" s="30"/>
      <c r="G24" s="30"/>
      <c r="H24" s="30"/>
      <c r="I24" s="30"/>
      <c r="J24" s="31"/>
    </row>
    <row r="25" spans="1:10" x14ac:dyDescent="0.25">
      <c r="A25" s="43"/>
      <c r="B25" s="44"/>
      <c r="C25" s="29"/>
      <c r="D25" s="30"/>
      <c r="E25" s="30"/>
      <c r="F25" s="30"/>
      <c r="G25" s="30"/>
      <c r="H25" s="30"/>
      <c r="I25" s="30"/>
      <c r="J25" s="31"/>
    </row>
    <row r="26" spans="1:10" x14ac:dyDescent="0.25">
      <c r="A26" s="45"/>
      <c r="B26" s="46"/>
      <c r="C26" s="29"/>
      <c r="D26" s="30"/>
      <c r="E26" s="30"/>
      <c r="F26" s="30"/>
      <c r="G26" s="30"/>
      <c r="H26" s="30"/>
      <c r="I26" s="30"/>
      <c r="J26" s="31"/>
    </row>
    <row r="27" spans="1:10" x14ac:dyDescent="0.25">
      <c r="A27" s="43"/>
      <c r="B27" s="44"/>
      <c r="C27" s="29"/>
      <c r="D27" s="30"/>
      <c r="E27" s="30"/>
      <c r="F27" s="30"/>
      <c r="G27" s="30"/>
      <c r="H27" s="30"/>
      <c r="I27" s="30"/>
      <c r="J27" s="31"/>
    </row>
    <row r="28" spans="1:10" x14ac:dyDescent="0.25">
      <c r="A28" s="45"/>
      <c r="B28" s="46"/>
      <c r="C28" s="29"/>
      <c r="D28" s="30"/>
      <c r="E28" s="30"/>
      <c r="F28" s="30"/>
      <c r="G28" s="30"/>
      <c r="H28" s="30"/>
      <c r="I28" s="30"/>
      <c r="J28" s="31"/>
    </row>
    <row r="29" spans="1:10" x14ac:dyDescent="0.25">
      <c r="A29" s="43"/>
      <c r="B29" s="44"/>
      <c r="C29" s="29"/>
      <c r="D29" s="30"/>
      <c r="E29" s="30"/>
      <c r="F29" s="30"/>
      <c r="G29" s="30"/>
      <c r="H29" s="30"/>
      <c r="I29" s="30"/>
      <c r="J29" s="31"/>
    </row>
    <row r="30" spans="1:10" x14ac:dyDescent="0.25">
      <c r="A30" s="45"/>
      <c r="B30" s="46"/>
      <c r="C30" s="29"/>
      <c r="D30" s="30"/>
      <c r="E30" s="30"/>
      <c r="F30" s="30"/>
      <c r="G30" s="30"/>
      <c r="H30" s="30"/>
      <c r="I30" s="30"/>
      <c r="J30" s="31"/>
    </row>
    <row r="31" spans="1:10" x14ac:dyDescent="0.25">
      <c r="A31" s="43"/>
      <c r="B31" s="44"/>
      <c r="C31" s="29"/>
      <c r="D31" s="30"/>
      <c r="E31" s="30"/>
      <c r="F31" s="30"/>
      <c r="G31" s="30"/>
      <c r="H31" s="30"/>
      <c r="I31" s="30"/>
      <c r="J31" s="31"/>
    </row>
    <row r="32" spans="1:10" x14ac:dyDescent="0.25">
      <c r="A32" s="45"/>
      <c r="B32" s="46"/>
      <c r="C32" s="29"/>
      <c r="D32" s="30"/>
      <c r="E32" s="30"/>
      <c r="F32" s="30"/>
      <c r="G32" s="30"/>
      <c r="H32" s="30"/>
      <c r="I32" s="30"/>
      <c r="J32" s="31"/>
    </row>
    <row r="33" spans="1:10" x14ac:dyDescent="0.25">
      <c r="A33" s="43"/>
      <c r="B33" s="44"/>
      <c r="C33" s="29"/>
      <c r="D33" s="30"/>
      <c r="E33" s="30"/>
      <c r="F33" s="30"/>
      <c r="G33" s="30"/>
      <c r="H33" s="30"/>
      <c r="I33" s="30"/>
      <c r="J33" s="31"/>
    </row>
    <row r="34" spans="1:10" x14ac:dyDescent="0.25">
      <c r="A34" s="45"/>
      <c r="B34" s="46"/>
      <c r="C34" s="29"/>
      <c r="D34" s="30"/>
      <c r="E34" s="30"/>
      <c r="F34" s="30"/>
      <c r="G34" s="30"/>
      <c r="H34" s="30"/>
      <c r="I34" s="30"/>
      <c r="J34" s="31"/>
    </row>
    <row r="35" spans="1:10" x14ac:dyDescent="0.25">
      <c r="A35" s="43"/>
      <c r="B35" s="44"/>
      <c r="C35" s="29"/>
      <c r="D35" s="30"/>
      <c r="E35" s="30"/>
      <c r="F35" s="30"/>
      <c r="G35" s="30"/>
      <c r="H35" s="30"/>
      <c r="I35" s="30"/>
      <c r="J35" s="31"/>
    </row>
    <row r="36" spans="1:10" x14ac:dyDescent="0.25">
      <c r="A36" s="45"/>
      <c r="B36" s="46"/>
      <c r="C36" s="29"/>
      <c r="D36" s="30"/>
      <c r="E36" s="30"/>
      <c r="F36" s="30"/>
      <c r="G36" s="30"/>
      <c r="H36" s="30"/>
      <c r="I36" s="30"/>
      <c r="J36" s="31"/>
    </row>
    <row r="37" spans="1:10" x14ac:dyDescent="0.25">
      <c r="A37" s="43"/>
      <c r="B37" s="44"/>
      <c r="C37" s="29"/>
      <c r="D37" s="30"/>
      <c r="E37" s="30"/>
      <c r="F37" s="30"/>
      <c r="G37" s="30"/>
      <c r="H37" s="30"/>
      <c r="I37" s="30"/>
      <c r="J37" s="31"/>
    </row>
    <row r="38" spans="1:10" x14ac:dyDescent="0.25">
      <c r="A38" s="45"/>
      <c r="B38" s="46"/>
      <c r="C38" s="29"/>
      <c r="D38" s="30"/>
      <c r="E38" s="30"/>
      <c r="F38" s="30"/>
      <c r="G38" s="30"/>
      <c r="H38" s="30"/>
      <c r="I38" s="30"/>
      <c r="J38" s="31"/>
    </row>
    <row r="39" spans="1:10" x14ac:dyDescent="0.25">
      <c r="A39" s="43"/>
      <c r="B39" s="44"/>
      <c r="C39" s="29"/>
      <c r="D39" s="30"/>
      <c r="E39" s="30"/>
      <c r="F39" s="30"/>
      <c r="G39" s="30"/>
      <c r="H39" s="30"/>
      <c r="I39" s="30"/>
      <c r="J39" s="31"/>
    </row>
    <row r="40" spans="1:10" x14ac:dyDescent="0.25">
      <c r="A40" s="45"/>
      <c r="B40" s="46"/>
      <c r="C40" s="29"/>
      <c r="D40" s="30"/>
      <c r="E40" s="30"/>
      <c r="F40" s="30"/>
      <c r="G40" s="30"/>
      <c r="H40" s="30"/>
      <c r="I40" s="30"/>
      <c r="J40" s="31"/>
    </row>
    <row r="41" spans="1:10" x14ac:dyDescent="0.25">
      <c r="A41" s="43"/>
      <c r="B41" s="44"/>
      <c r="C41" s="29"/>
      <c r="D41" s="30"/>
      <c r="E41" s="30"/>
      <c r="F41" s="30"/>
      <c r="G41" s="30"/>
      <c r="H41" s="30"/>
      <c r="I41" s="30"/>
      <c r="J41" s="31"/>
    </row>
    <row r="42" spans="1:10" x14ac:dyDescent="0.25">
      <c r="A42" s="45"/>
      <c r="B42" s="46"/>
      <c r="C42" s="29"/>
      <c r="D42" s="30"/>
      <c r="E42" s="30"/>
      <c r="F42" s="30"/>
      <c r="G42" s="30"/>
      <c r="H42" s="30"/>
      <c r="I42" s="30"/>
      <c r="J42" s="31"/>
    </row>
    <row r="43" spans="1:10" x14ac:dyDescent="0.25">
      <c r="A43" s="43"/>
      <c r="B43" s="44"/>
      <c r="C43" s="29"/>
      <c r="D43" s="30"/>
      <c r="E43" s="30"/>
      <c r="F43" s="30"/>
      <c r="G43" s="30"/>
      <c r="H43" s="30"/>
      <c r="I43" s="30"/>
      <c r="J43" s="31"/>
    </row>
    <row r="44" spans="1:10" x14ac:dyDescent="0.25">
      <c r="A44" s="45"/>
      <c r="B44" s="46"/>
      <c r="C44" s="29"/>
      <c r="D44" s="30"/>
      <c r="E44" s="30"/>
      <c r="F44" s="30"/>
      <c r="G44" s="30"/>
      <c r="H44" s="30"/>
      <c r="I44" s="30"/>
      <c r="J44" s="31"/>
    </row>
    <row r="45" spans="1:10" x14ac:dyDescent="0.25">
      <c r="A45" s="43"/>
      <c r="B45" s="44"/>
      <c r="C45" s="29"/>
      <c r="D45" s="30"/>
      <c r="E45" s="30"/>
      <c r="F45" s="30"/>
      <c r="G45" s="30"/>
      <c r="H45" s="30"/>
      <c r="I45" s="30"/>
      <c r="J45" s="31"/>
    </row>
    <row r="46" spans="1:10" x14ac:dyDescent="0.25">
      <c r="A46" s="45"/>
      <c r="B46" s="46"/>
      <c r="C46" s="29"/>
      <c r="D46" s="30"/>
      <c r="E46" s="30"/>
      <c r="F46" s="30"/>
      <c r="G46" s="30"/>
      <c r="H46" s="30"/>
      <c r="I46" s="30"/>
      <c r="J46" s="31"/>
    </row>
    <row r="47" spans="1:10" x14ac:dyDescent="0.25">
      <c r="A47" s="43"/>
      <c r="B47" s="44"/>
      <c r="C47" s="29"/>
      <c r="D47" s="30"/>
      <c r="E47" s="30"/>
      <c r="F47" s="30"/>
      <c r="G47" s="30"/>
      <c r="H47" s="30"/>
      <c r="I47" s="30"/>
      <c r="J47" s="31"/>
    </row>
    <row r="48" spans="1:10" x14ac:dyDescent="0.25">
      <c r="A48" s="45"/>
      <c r="B48" s="46"/>
      <c r="C48" s="29"/>
      <c r="D48" s="30"/>
      <c r="E48" s="30"/>
      <c r="F48" s="30"/>
      <c r="G48" s="30"/>
      <c r="H48" s="30"/>
      <c r="I48" s="30"/>
      <c r="J48" s="31"/>
    </row>
    <row r="49" spans="1:10" x14ac:dyDescent="0.25">
      <c r="A49" s="43"/>
      <c r="B49" s="44"/>
      <c r="C49" s="29"/>
      <c r="D49" s="30"/>
      <c r="E49" s="30"/>
      <c r="F49" s="30"/>
      <c r="G49" s="30"/>
      <c r="H49" s="30"/>
      <c r="I49" s="30"/>
      <c r="J49" s="31"/>
    </row>
    <row r="50" spans="1:10" x14ac:dyDescent="0.25">
      <c r="A50" s="45"/>
      <c r="B50" s="46"/>
      <c r="C50" s="29"/>
      <c r="D50" s="30"/>
      <c r="E50" s="30"/>
      <c r="F50" s="30"/>
      <c r="G50" s="30"/>
      <c r="H50" s="30"/>
      <c r="I50" s="30"/>
      <c r="J50" s="31"/>
    </row>
    <row r="51" spans="1:10" x14ac:dyDescent="0.25">
      <c r="A51" s="43"/>
      <c r="B51" s="44"/>
      <c r="C51" s="29"/>
      <c r="D51" s="30"/>
      <c r="E51" s="30"/>
      <c r="F51" s="30"/>
      <c r="G51" s="30"/>
      <c r="H51" s="30"/>
      <c r="I51" s="30"/>
      <c r="J51" s="31"/>
    </row>
    <row r="52" spans="1:10" x14ac:dyDescent="0.25">
      <c r="A52" s="45"/>
      <c r="B52" s="46"/>
      <c r="C52" s="29"/>
      <c r="D52" s="30"/>
      <c r="E52" s="30"/>
      <c r="F52" s="30"/>
      <c r="G52" s="30"/>
      <c r="H52" s="30"/>
      <c r="I52" s="30"/>
      <c r="J52" s="31"/>
    </row>
    <row r="53" spans="1:10" x14ac:dyDescent="0.25">
      <c r="A53" s="43"/>
      <c r="B53" s="44"/>
      <c r="C53" s="29"/>
      <c r="D53" s="30"/>
      <c r="E53" s="30"/>
      <c r="F53" s="30"/>
      <c r="G53" s="30"/>
      <c r="H53" s="30"/>
      <c r="I53" s="30"/>
      <c r="J53" s="31"/>
    </row>
    <row r="54" spans="1:10" x14ac:dyDescent="0.25">
      <c r="A54" s="45"/>
      <c r="B54" s="46"/>
      <c r="C54" s="29"/>
      <c r="D54" s="30"/>
      <c r="E54" s="30"/>
      <c r="F54" s="30"/>
      <c r="G54" s="30"/>
      <c r="H54" s="30"/>
      <c r="I54" s="30"/>
      <c r="J54" s="31"/>
    </row>
    <row r="55" spans="1:10" x14ac:dyDescent="0.25">
      <c r="A55" s="43"/>
      <c r="B55" s="44"/>
      <c r="C55" s="29"/>
      <c r="D55" s="30"/>
      <c r="E55" s="30"/>
      <c r="F55" s="30"/>
      <c r="G55" s="30"/>
      <c r="H55" s="30"/>
      <c r="I55" s="30"/>
      <c r="J55" s="31"/>
    </row>
    <row r="56" spans="1:10" x14ac:dyDescent="0.25">
      <c r="A56" s="45"/>
      <c r="B56" s="46"/>
      <c r="C56" s="29"/>
      <c r="D56" s="30"/>
      <c r="E56" s="30"/>
      <c r="F56" s="30"/>
      <c r="G56" s="30"/>
      <c r="H56" s="30"/>
      <c r="I56" s="30"/>
      <c r="J56" s="31"/>
    </row>
    <row r="57" spans="1:10" x14ac:dyDescent="0.25">
      <c r="A57" s="43"/>
      <c r="B57" s="44"/>
      <c r="C57" s="29"/>
      <c r="D57" s="30"/>
      <c r="E57" s="30"/>
      <c r="F57" s="30"/>
      <c r="G57" s="30"/>
      <c r="H57" s="30"/>
      <c r="I57" s="30"/>
      <c r="J57" s="31"/>
    </row>
    <row r="58" spans="1:10" x14ac:dyDescent="0.25">
      <c r="A58" s="45"/>
      <c r="B58" s="46"/>
      <c r="C58" s="29"/>
      <c r="D58" s="30"/>
      <c r="E58" s="30"/>
      <c r="F58" s="30"/>
      <c r="G58" s="30"/>
      <c r="H58" s="30"/>
      <c r="I58" s="30"/>
      <c r="J58" s="31"/>
    </row>
    <row r="59" spans="1:10" x14ac:dyDescent="0.25">
      <c r="A59" s="43"/>
      <c r="B59" s="44"/>
      <c r="C59" s="29"/>
      <c r="D59" s="30"/>
      <c r="E59" s="30"/>
      <c r="F59" s="30"/>
      <c r="G59" s="30"/>
      <c r="H59" s="30"/>
      <c r="I59" s="30"/>
      <c r="J59" s="31"/>
    </row>
    <row r="60" spans="1:10" x14ac:dyDescent="0.25">
      <c r="A60" s="45"/>
      <c r="B60" s="46"/>
      <c r="C60" s="29"/>
      <c r="D60" s="30"/>
      <c r="E60" s="30"/>
      <c r="F60" s="30"/>
      <c r="G60" s="30"/>
      <c r="H60" s="30"/>
      <c r="I60" s="30"/>
      <c r="J60" s="31"/>
    </row>
    <row r="61" spans="1:10" x14ac:dyDescent="0.25">
      <c r="A61" s="43"/>
      <c r="B61" s="44"/>
      <c r="C61" s="29"/>
      <c r="D61" s="30"/>
      <c r="E61" s="30"/>
      <c r="F61" s="30"/>
      <c r="G61" s="30"/>
      <c r="H61" s="30"/>
      <c r="I61" s="30"/>
      <c r="J61" s="31"/>
    </row>
    <row r="62" spans="1:10" x14ac:dyDescent="0.25">
      <c r="A62" s="45"/>
      <c r="B62" s="46"/>
      <c r="C62" s="29"/>
      <c r="D62" s="30"/>
      <c r="E62" s="30"/>
      <c r="F62" s="30"/>
      <c r="G62" s="30"/>
      <c r="H62" s="30"/>
      <c r="I62" s="30"/>
      <c r="J62" s="31"/>
    </row>
    <row r="63" spans="1:10" x14ac:dyDescent="0.25">
      <c r="A63" s="43"/>
      <c r="B63" s="44"/>
      <c r="C63" s="29"/>
      <c r="D63" s="30"/>
      <c r="E63" s="30"/>
      <c r="F63" s="30"/>
      <c r="G63" s="30"/>
      <c r="H63" s="30"/>
      <c r="I63" s="30"/>
      <c r="J63" s="31"/>
    </row>
    <row r="64" spans="1:10" x14ac:dyDescent="0.25">
      <c r="A64" s="45"/>
      <c r="B64" s="46"/>
      <c r="C64" s="29"/>
      <c r="D64" s="30"/>
      <c r="E64" s="30"/>
      <c r="F64" s="30"/>
      <c r="G64" s="30"/>
      <c r="H64" s="30"/>
      <c r="I64" s="30"/>
      <c r="J64" s="31"/>
    </row>
    <row r="65" spans="1:10" x14ac:dyDescent="0.25">
      <c r="A65" s="43"/>
      <c r="B65" s="44"/>
      <c r="C65" s="29"/>
      <c r="D65" s="30"/>
      <c r="E65" s="30"/>
      <c r="F65" s="30"/>
      <c r="G65" s="30"/>
      <c r="H65" s="30"/>
      <c r="I65" s="30"/>
      <c r="J65" s="31"/>
    </row>
    <row r="66" spans="1:10" x14ac:dyDescent="0.25">
      <c r="A66" s="45"/>
      <c r="B66" s="46"/>
      <c r="C66" s="29"/>
      <c r="D66" s="30"/>
      <c r="E66" s="30"/>
      <c r="F66" s="30"/>
      <c r="G66" s="30"/>
      <c r="H66" s="30"/>
      <c r="I66" s="30"/>
      <c r="J66" s="31"/>
    </row>
    <row r="67" spans="1:10" x14ac:dyDescent="0.25">
      <c r="A67" s="43"/>
      <c r="B67" s="44"/>
      <c r="C67" s="29"/>
      <c r="D67" s="30"/>
      <c r="E67" s="30"/>
      <c r="F67" s="30"/>
      <c r="G67" s="30"/>
      <c r="H67" s="30"/>
      <c r="I67" s="30"/>
      <c r="J67" s="31"/>
    </row>
    <row r="68" spans="1:10" x14ac:dyDescent="0.25">
      <c r="A68" s="45"/>
      <c r="B68" s="46"/>
      <c r="C68" s="29"/>
      <c r="D68" s="30"/>
      <c r="E68" s="30"/>
      <c r="F68" s="30"/>
      <c r="G68" s="30"/>
      <c r="H68" s="30"/>
      <c r="I68" s="30"/>
      <c r="J68" s="31"/>
    </row>
    <row r="69" spans="1:10" x14ac:dyDescent="0.25">
      <c r="A69" s="43"/>
      <c r="B69" s="44"/>
      <c r="C69" s="29"/>
      <c r="D69" s="30"/>
      <c r="E69" s="30"/>
      <c r="F69" s="30"/>
      <c r="G69" s="30"/>
      <c r="H69" s="30"/>
      <c r="I69" s="30"/>
      <c r="J69" s="31"/>
    </row>
    <row r="70" spans="1:10" x14ac:dyDescent="0.25">
      <c r="A70" s="45"/>
      <c r="B70" s="46"/>
      <c r="C70" s="29"/>
      <c r="D70" s="30"/>
      <c r="E70" s="30"/>
      <c r="F70" s="30"/>
      <c r="G70" s="30"/>
      <c r="H70" s="30"/>
      <c r="I70" s="30"/>
      <c r="J70" s="31"/>
    </row>
    <row r="71" spans="1:10" x14ac:dyDescent="0.25">
      <c r="A71" s="43"/>
      <c r="B71" s="44"/>
      <c r="C71" s="29"/>
      <c r="D71" s="30"/>
      <c r="E71" s="30"/>
      <c r="F71" s="30"/>
      <c r="G71" s="30"/>
      <c r="H71" s="30"/>
      <c r="I71" s="30"/>
      <c r="J71" s="31"/>
    </row>
    <row r="72" spans="1:10" x14ac:dyDescent="0.25">
      <c r="A72" s="45"/>
      <c r="B72" s="46"/>
      <c r="C72" s="29"/>
      <c r="D72" s="30"/>
      <c r="E72" s="30"/>
      <c r="F72" s="30"/>
      <c r="G72" s="30"/>
      <c r="H72" s="30"/>
      <c r="I72" s="30"/>
      <c r="J72" s="31"/>
    </row>
    <row r="73" spans="1:10" x14ac:dyDescent="0.25">
      <c r="A73" s="43"/>
      <c r="B73" s="44"/>
      <c r="C73" s="29"/>
      <c r="D73" s="30"/>
      <c r="E73" s="30"/>
      <c r="F73" s="30"/>
      <c r="G73" s="30"/>
      <c r="H73" s="30"/>
      <c r="I73" s="30"/>
      <c r="J73" s="31"/>
    </row>
    <row r="74" spans="1:10" x14ac:dyDescent="0.25">
      <c r="A74" s="45"/>
      <c r="B74" s="46"/>
      <c r="C74" s="29"/>
      <c r="D74" s="30"/>
      <c r="E74" s="30"/>
      <c r="F74" s="30"/>
      <c r="G74" s="30"/>
      <c r="H74" s="30"/>
      <c r="I74" s="30"/>
      <c r="J74" s="31"/>
    </row>
    <row r="75" spans="1:10" x14ac:dyDescent="0.25">
      <c r="A75" s="43"/>
      <c r="B75" s="44"/>
      <c r="C75" s="29"/>
      <c r="D75" s="30"/>
      <c r="E75" s="30"/>
      <c r="F75" s="30"/>
      <c r="G75" s="30"/>
      <c r="H75" s="30"/>
      <c r="I75" s="30"/>
      <c r="J75" s="31"/>
    </row>
    <row r="76" spans="1:10" x14ac:dyDescent="0.25">
      <c r="A76" s="45"/>
      <c r="B76" s="46"/>
      <c r="C76" s="29"/>
      <c r="D76" s="30"/>
      <c r="E76" s="30"/>
      <c r="F76" s="30"/>
      <c r="G76" s="30"/>
      <c r="H76" s="30"/>
      <c r="I76" s="30"/>
      <c r="J76" s="31"/>
    </row>
    <row r="77" spans="1:10" x14ac:dyDescent="0.25">
      <c r="A77" s="43"/>
      <c r="B77" s="44"/>
      <c r="C77" s="29"/>
      <c r="D77" s="30"/>
      <c r="E77" s="30"/>
      <c r="F77" s="30"/>
      <c r="G77" s="30"/>
      <c r="H77" s="30"/>
      <c r="I77" s="30"/>
      <c r="J77" s="31"/>
    </row>
    <row r="78" spans="1:10" ht="15.75" thickBot="1" x14ac:dyDescent="0.3">
      <c r="A78" s="47"/>
      <c r="B78" s="48"/>
      <c r="C78" s="29"/>
      <c r="D78" s="30"/>
      <c r="E78" s="30"/>
      <c r="F78" s="30"/>
      <c r="G78" s="30"/>
      <c r="H78" s="30"/>
      <c r="I78" s="30"/>
      <c r="J78" s="31"/>
    </row>
    <row r="79" spans="1:10" x14ac:dyDescent="0.25">
      <c r="C79" s="29"/>
      <c r="D79" s="30"/>
      <c r="E79" s="30"/>
      <c r="F79" s="30"/>
      <c r="G79" s="30"/>
      <c r="H79" s="30"/>
      <c r="I79" s="30"/>
      <c r="J79" s="31"/>
    </row>
    <row r="80" spans="1:10" x14ac:dyDescent="0.25">
      <c r="C80" s="29"/>
      <c r="D80" s="30"/>
      <c r="E80" s="30"/>
      <c r="F80" s="30"/>
      <c r="G80" s="30"/>
      <c r="H80" s="30"/>
      <c r="I80" s="30"/>
      <c r="J80" s="31"/>
    </row>
    <row r="81" spans="3:10" x14ac:dyDescent="0.25">
      <c r="C81" s="29"/>
      <c r="D81" s="30"/>
      <c r="E81" s="30"/>
      <c r="F81" s="30"/>
      <c r="G81" s="30"/>
      <c r="H81" s="30"/>
      <c r="I81" s="30"/>
      <c r="J81" s="31"/>
    </row>
    <row r="82" spans="3:10" x14ac:dyDescent="0.25">
      <c r="C82" s="29"/>
      <c r="D82" s="30"/>
      <c r="E82" s="30"/>
      <c r="F82" s="30"/>
      <c r="G82" s="30"/>
      <c r="H82" s="30"/>
      <c r="I82" s="30"/>
      <c r="J82" s="31"/>
    </row>
    <row r="83" spans="3:10" x14ac:dyDescent="0.25">
      <c r="C83" s="29"/>
      <c r="D83" s="30"/>
      <c r="E83" s="30"/>
      <c r="F83" s="30"/>
      <c r="G83" s="30"/>
      <c r="H83" s="30"/>
      <c r="I83" s="30"/>
      <c r="J83" s="31"/>
    </row>
    <row r="84" spans="3:10" x14ac:dyDescent="0.25">
      <c r="C84" s="29"/>
      <c r="D84" s="30"/>
      <c r="E84" s="30"/>
      <c r="F84" s="30"/>
      <c r="G84" s="30"/>
      <c r="H84" s="30"/>
      <c r="I84" s="30"/>
      <c r="J84" s="31"/>
    </row>
    <row r="85" spans="3:10" x14ac:dyDescent="0.25">
      <c r="C85" s="29"/>
      <c r="D85" s="30"/>
      <c r="E85" s="30"/>
      <c r="F85" s="30"/>
      <c r="G85" s="30"/>
      <c r="H85" s="30"/>
      <c r="I85" s="30"/>
      <c r="J85" s="31"/>
    </row>
    <row r="86" spans="3:10" x14ac:dyDescent="0.25">
      <c r="C86" s="29"/>
      <c r="D86" s="30"/>
      <c r="E86" s="30"/>
      <c r="F86" s="30"/>
      <c r="G86" s="30"/>
      <c r="H86" s="30"/>
      <c r="I86" s="30"/>
      <c r="J86" s="31"/>
    </row>
    <row r="87" spans="3:10" x14ac:dyDescent="0.25">
      <c r="C87" s="29"/>
      <c r="D87" s="30"/>
      <c r="E87" s="30"/>
      <c r="F87" s="30"/>
      <c r="G87" s="30"/>
      <c r="H87" s="30"/>
      <c r="I87" s="30"/>
      <c r="J87" s="31"/>
    </row>
    <row r="88" spans="3:10" x14ac:dyDescent="0.25">
      <c r="C88" s="29"/>
      <c r="D88" s="30"/>
      <c r="E88" s="30"/>
      <c r="F88" s="30"/>
      <c r="G88" s="30"/>
      <c r="H88" s="30"/>
      <c r="I88" s="30"/>
      <c r="J88" s="31"/>
    </row>
    <row r="89" spans="3:10" x14ac:dyDescent="0.25">
      <c r="C89" s="29"/>
      <c r="D89" s="30"/>
      <c r="E89" s="30"/>
      <c r="F89" s="30"/>
      <c r="G89" s="30"/>
      <c r="H89" s="30"/>
      <c r="I89" s="30"/>
      <c r="J89" s="31"/>
    </row>
    <row r="90" spans="3:10" x14ac:dyDescent="0.25">
      <c r="C90" s="29"/>
      <c r="D90" s="30"/>
      <c r="E90" s="30"/>
      <c r="F90" s="30"/>
      <c r="G90" s="30"/>
      <c r="H90" s="30"/>
      <c r="I90" s="30"/>
      <c r="J90" s="31"/>
    </row>
    <row r="91" spans="3:10" x14ac:dyDescent="0.25">
      <c r="C91" s="29"/>
      <c r="D91" s="30"/>
      <c r="E91" s="30"/>
      <c r="F91" s="30"/>
      <c r="G91" s="30"/>
      <c r="H91" s="30"/>
      <c r="I91" s="30"/>
      <c r="J91" s="31"/>
    </row>
    <row r="92" spans="3:10" x14ac:dyDescent="0.25">
      <c r="C92" s="29"/>
      <c r="D92" s="30"/>
      <c r="E92" s="30"/>
      <c r="F92" s="30"/>
      <c r="G92" s="30"/>
      <c r="H92" s="30"/>
      <c r="I92" s="30"/>
      <c r="J92" s="31"/>
    </row>
    <row r="93" spans="3:10" x14ac:dyDescent="0.25">
      <c r="C93" s="29"/>
      <c r="D93" s="30"/>
      <c r="E93" s="30"/>
      <c r="F93" s="30"/>
      <c r="G93" s="30"/>
      <c r="H93" s="30"/>
      <c r="I93" s="30"/>
      <c r="J93" s="31"/>
    </row>
    <row r="94" spans="3:10" x14ac:dyDescent="0.25">
      <c r="C94" s="29"/>
      <c r="D94" s="30"/>
      <c r="E94" s="30"/>
      <c r="F94" s="30"/>
      <c r="G94" s="30"/>
      <c r="H94" s="30"/>
      <c r="I94" s="30"/>
      <c r="J94" s="31"/>
    </row>
    <row r="95" spans="3:10" x14ac:dyDescent="0.25">
      <c r="C95" s="29"/>
      <c r="D95" s="30"/>
      <c r="E95" s="30"/>
      <c r="F95" s="30"/>
      <c r="G95" s="30"/>
      <c r="H95" s="30"/>
      <c r="I95" s="30"/>
      <c r="J95" s="31"/>
    </row>
    <row r="96" spans="3:10" x14ac:dyDescent="0.25">
      <c r="C96" s="29"/>
      <c r="D96" s="30"/>
      <c r="E96" s="30"/>
      <c r="F96" s="30"/>
      <c r="G96" s="30"/>
      <c r="H96" s="30"/>
      <c r="I96" s="30"/>
      <c r="J96" s="31"/>
    </row>
    <row r="97" spans="3:10" x14ac:dyDescent="0.25">
      <c r="C97" s="29"/>
      <c r="D97" s="30"/>
      <c r="E97" s="30"/>
      <c r="F97" s="30"/>
      <c r="G97" s="30"/>
      <c r="H97" s="30"/>
      <c r="I97" s="30"/>
      <c r="J97" s="31"/>
    </row>
    <row r="98" spans="3:10" x14ac:dyDescent="0.25">
      <c r="C98" s="29"/>
      <c r="D98" s="30"/>
      <c r="E98" s="30"/>
      <c r="F98" s="30"/>
      <c r="G98" s="30"/>
      <c r="H98" s="30"/>
      <c r="I98" s="30"/>
      <c r="J98" s="31"/>
    </row>
    <row r="99" spans="3:10" x14ac:dyDescent="0.25">
      <c r="C99" s="29"/>
      <c r="D99" s="30"/>
      <c r="E99" s="30"/>
      <c r="F99" s="30"/>
      <c r="G99" s="30"/>
      <c r="H99" s="30"/>
      <c r="I99" s="30"/>
      <c r="J99" s="31"/>
    </row>
    <row r="100" spans="3:10" x14ac:dyDescent="0.25">
      <c r="C100" s="29"/>
      <c r="D100" s="30"/>
      <c r="E100" s="30"/>
      <c r="F100" s="30"/>
      <c r="G100" s="30"/>
      <c r="H100" s="30"/>
      <c r="I100" s="30"/>
      <c r="J100" s="31"/>
    </row>
    <row r="101" spans="3:10" x14ac:dyDescent="0.25">
      <c r="C101" s="29"/>
      <c r="D101" s="30"/>
      <c r="E101" s="30"/>
      <c r="F101" s="30"/>
      <c r="G101" s="30"/>
      <c r="H101" s="30"/>
      <c r="I101" s="30"/>
      <c r="J101" s="31"/>
    </row>
    <row r="102" spans="3:10" x14ac:dyDescent="0.25">
      <c r="C102" s="29"/>
      <c r="D102" s="30"/>
      <c r="E102" s="30"/>
      <c r="F102" s="30"/>
      <c r="G102" s="30"/>
      <c r="H102" s="30"/>
      <c r="I102" s="30"/>
      <c r="J102" s="31"/>
    </row>
    <row r="103" spans="3:10" x14ac:dyDescent="0.25">
      <c r="C103" s="29"/>
      <c r="D103" s="30"/>
      <c r="E103" s="30"/>
      <c r="F103" s="30"/>
      <c r="G103" s="30"/>
      <c r="H103" s="30"/>
      <c r="I103" s="30"/>
      <c r="J103" s="31"/>
    </row>
    <row r="104" spans="3:10" x14ac:dyDescent="0.25">
      <c r="C104" s="29"/>
      <c r="D104" s="30"/>
      <c r="E104" s="30"/>
      <c r="F104" s="30"/>
      <c r="G104" s="30"/>
      <c r="H104" s="30"/>
      <c r="I104" s="30"/>
      <c r="J104" s="31"/>
    </row>
    <row r="105" spans="3:10" x14ac:dyDescent="0.25">
      <c r="C105" s="29"/>
      <c r="D105" s="30"/>
      <c r="E105" s="30"/>
      <c r="F105" s="30"/>
      <c r="G105" s="30"/>
      <c r="H105" s="30"/>
      <c r="I105" s="30"/>
      <c r="J105" s="31"/>
    </row>
    <row r="106" spans="3:10" x14ac:dyDescent="0.25">
      <c r="C106" s="29"/>
      <c r="D106" s="30"/>
      <c r="E106" s="30"/>
      <c r="F106" s="30"/>
      <c r="G106" s="30"/>
      <c r="H106" s="30"/>
      <c r="I106" s="30"/>
      <c r="J106" s="31"/>
    </row>
    <row r="107" spans="3:10" x14ac:dyDescent="0.25">
      <c r="C107" s="29"/>
      <c r="D107" s="30"/>
      <c r="E107" s="30"/>
      <c r="F107" s="30"/>
      <c r="G107" s="30"/>
      <c r="H107" s="30"/>
      <c r="I107" s="30"/>
      <c r="J107" s="31"/>
    </row>
    <row r="108" spans="3:10" x14ac:dyDescent="0.25">
      <c r="C108" s="29"/>
      <c r="D108" s="30"/>
      <c r="E108" s="30"/>
      <c r="F108" s="30"/>
      <c r="G108" s="30"/>
      <c r="H108" s="30"/>
      <c r="I108" s="30"/>
      <c r="J108" s="31"/>
    </row>
    <row r="109" spans="3:10" x14ac:dyDescent="0.25">
      <c r="C109" s="29"/>
      <c r="D109" s="30"/>
      <c r="E109" s="30"/>
      <c r="F109" s="30"/>
      <c r="G109" s="30"/>
      <c r="H109" s="30"/>
      <c r="I109" s="30"/>
      <c r="J109" s="31"/>
    </row>
    <row r="110" spans="3:10" x14ac:dyDescent="0.25">
      <c r="C110" s="29"/>
      <c r="D110" s="30"/>
      <c r="E110" s="30"/>
      <c r="F110" s="30"/>
      <c r="G110" s="30"/>
      <c r="H110" s="30"/>
      <c r="I110" s="30"/>
      <c r="J110" s="31"/>
    </row>
    <row r="111" spans="3:10" x14ac:dyDescent="0.25">
      <c r="C111" s="29"/>
      <c r="D111" s="30"/>
      <c r="E111" s="30"/>
      <c r="F111" s="30"/>
      <c r="G111" s="30"/>
      <c r="H111" s="30"/>
      <c r="I111" s="30"/>
      <c r="J111" s="31"/>
    </row>
    <row r="112" spans="3:10" x14ac:dyDescent="0.25">
      <c r="C112" s="29"/>
      <c r="D112" s="30"/>
      <c r="E112" s="30"/>
      <c r="F112" s="30"/>
      <c r="G112" s="30"/>
      <c r="H112" s="30"/>
      <c r="I112" s="30"/>
      <c r="J112" s="31"/>
    </row>
    <row r="113" spans="3:10" x14ac:dyDescent="0.25">
      <c r="C113" s="29"/>
      <c r="D113" s="30"/>
      <c r="E113" s="30"/>
      <c r="F113" s="30"/>
      <c r="G113" s="30"/>
      <c r="H113" s="30"/>
      <c r="I113" s="30"/>
      <c r="J113" s="31"/>
    </row>
    <row r="114" spans="3:10" x14ac:dyDescent="0.25">
      <c r="C114" s="29"/>
      <c r="D114" s="30"/>
      <c r="E114" s="30"/>
      <c r="F114" s="30"/>
      <c r="G114" s="30"/>
      <c r="H114" s="30"/>
      <c r="I114" s="30"/>
      <c r="J114" s="31"/>
    </row>
    <row r="115" spans="3:10" x14ac:dyDescent="0.25">
      <c r="C115" s="29"/>
      <c r="D115" s="30"/>
      <c r="E115" s="30"/>
      <c r="F115" s="30"/>
      <c r="G115" s="30"/>
      <c r="H115" s="30"/>
      <c r="I115" s="30"/>
      <c r="J115" s="31"/>
    </row>
    <row r="116" spans="3:10" x14ac:dyDescent="0.25">
      <c r="C116" s="29"/>
      <c r="D116" s="30"/>
      <c r="E116" s="30"/>
      <c r="F116" s="30"/>
      <c r="G116" s="30"/>
      <c r="H116" s="30"/>
      <c r="I116" s="30"/>
      <c r="J116" s="31"/>
    </row>
    <row r="117" spans="3:10" x14ac:dyDescent="0.25">
      <c r="C117" s="29"/>
      <c r="D117" s="30"/>
      <c r="E117" s="30"/>
      <c r="F117" s="30"/>
      <c r="G117" s="30"/>
      <c r="H117" s="30"/>
      <c r="I117" s="30"/>
      <c r="J117" s="31"/>
    </row>
    <row r="118" spans="3:10" x14ac:dyDescent="0.25">
      <c r="C118" s="29"/>
      <c r="D118" s="30"/>
      <c r="E118" s="30"/>
      <c r="F118" s="30"/>
      <c r="G118" s="30"/>
      <c r="H118" s="30"/>
      <c r="I118" s="30"/>
      <c r="J118" s="31"/>
    </row>
    <row r="119" spans="3:10" ht="15.75" thickBot="1" x14ac:dyDescent="0.3">
      <c r="C119" s="32"/>
      <c r="D119" s="33"/>
      <c r="E119" s="33"/>
      <c r="F119" s="33"/>
      <c r="G119" s="33"/>
      <c r="H119" s="33"/>
      <c r="I119" s="33"/>
      <c r="J119" s="34"/>
    </row>
  </sheetData>
  <sheetProtection algorithmName="SHA-512" hashValue="coH0HHAuoRwxkYAyGR/EqISl5bRzfi4n8ayNo7ho3Jq3/avELSDjwhvhkzhApFpHQbWOlEFL+3ZTLYNtx1i8Pw==" saltValue="u6ni3mw9zDN2tvG6YV9XSQ==" spinCount="100000" sheet="1" objects="1" scenarios="1"/>
  <mergeCells count="4">
    <mergeCell ref="C16:J17"/>
    <mergeCell ref="A16:B16"/>
    <mergeCell ref="A1:C1"/>
    <mergeCell ref="A17:A18"/>
  </mergeCells>
  <dataValidations count="1">
    <dataValidation type="list" allowBlank="1" showInputMessage="1" showErrorMessage="1" sqref="B9" xr:uid="{11BBC212-C122-4A7A-95C6-3164715DB8D8}">
      <formula1>",YES,NO/UNKNOWN"</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D67A7-44CD-46FE-B200-5E0CBB06DB1A}">
  <dimension ref="A1:M54"/>
  <sheetViews>
    <sheetView workbookViewId="0">
      <selection activeCell="H1" sqref="H1:M5"/>
    </sheetView>
  </sheetViews>
  <sheetFormatPr defaultRowHeight="15" x14ac:dyDescent="0.25"/>
  <cols>
    <col min="1" max="1" width="46.85546875" bestFit="1" customWidth="1"/>
    <col min="2" max="6" width="16.7109375" style="1" customWidth="1"/>
    <col min="8" max="8" width="9.5703125" bestFit="1" customWidth="1"/>
  </cols>
  <sheetData>
    <row r="1" spans="1:13" x14ac:dyDescent="0.25">
      <c r="A1" s="77" t="s">
        <v>9</v>
      </c>
      <c r="B1" s="79" t="s">
        <v>10</v>
      </c>
      <c r="C1" s="80"/>
      <c r="D1" s="80"/>
      <c r="E1" s="80"/>
      <c r="F1" s="81"/>
      <c r="H1" s="82" t="s">
        <v>127</v>
      </c>
      <c r="I1" s="82"/>
      <c r="J1" s="82"/>
      <c r="K1" s="82"/>
      <c r="L1" s="82"/>
      <c r="M1" s="82"/>
    </row>
    <row r="2" spans="1:13" ht="15.75" thickBot="1" x14ac:dyDescent="0.3">
      <c r="A2" s="78"/>
      <c r="B2" s="8" t="s">
        <v>8</v>
      </c>
      <c r="C2" s="8" t="s">
        <v>64</v>
      </c>
      <c r="D2" s="8" t="s">
        <v>65</v>
      </c>
      <c r="E2" s="8" t="s">
        <v>66</v>
      </c>
      <c r="F2" s="9" t="s">
        <v>11</v>
      </c>
      <c r="H2" s="82"/>
      <c r="I2" s="82"/>
      <c r="J2" s="82"/>
      <c r="K2" s="82"/>
      <c r="L2" s="82"/>
      <c r="M2" s="82"/>
    </row>
    <row r="3" spans="1:13" x14ac:dyDescent="0.25">
      <c r="A3" s="10" t="s">
        <v>12</v>
      </c>
      <c r="B3" s="49"/>
      <c r="C3" s="49"/>
      <c r="D3" s="49"/>
      <c r="E3" s="49"/>
      <c r="F3" s="50"/>
      <c r="H3" s="82"/>
      <c r="I3" s="82"/>
      <c r="J3" s="82"/>
      <c r="K3" s="82"/>
      <c r="L3" s="82"/>
      <c r="M3" s="82"/>
    </row>
    <row r="4" spans="1:13" x14ac:dyDescent="0.25">
      <c r="A4" s="11" t="s">
        <v>13</v>
      </c>
      <c r="B4" s="51"/>
      <c r="C4" s="51"/>
      <c r="D4" s="51"/>
      <c r="E4" s="51"/>
      <c r="F4" s="52"/>
      <c r="H4" s="82"/>
      <c r="I4" s="82"/>
      <c r="J4" s="82"/>
      <c r="K4" s="82"/>
      <c r="L4" s="82"/>
      <c r="M4" s="82"/>
    </row>
    <row r="5" spans="1:13" x14ac:dyDescent="0.25">
      <c r="A5" s="12" t="s">
        <v>14</v>
      </c>
      <c r="B5" s="53"/>
      <c r="C5" s="53"/>
      <c r="D5" s="53"/>
      <c r="E5" s="53"/>
      <c r="F5" s="54"/>
      <c r="H5" s="82"/>
      <c r="I5" s="82"/>
      <c r="J5" s="82"/>
      <c r="K5" s="82"/>
      <c r="L5" s="82"/>
      <c r="M5" s="82"/>
    </row>
    <row r="6" spans="1:13" x14ac:dyDescent="0.25">
      <c r="A6" s="11" t="s">
        <v>15</v>
      </c>
      <c r="B6" s="51"/>
      <c r="C6" s="51"/>
      <c r="D6" s="51"/>
      <c r="E6" s="51"/>
      <c r="F6" s="52"/>
    </row>
    <row r="7" spans="1:13" x14ac:dyDescent="0.25">
      <c r="A7" s="12" t="s">
        <v>16</v>
      </c>
      <c r="B7" s="53"/>
      <c r="C7" s="53"/>
      <c r="D7" s="53"/>
      <c r="E7" s="53"/>
      <c r="F7" s="54"/>
      <c r="H7" s="3"/>
    </row>
    <row r="8" spans="1:13" x14ac:dyDescent="0.25">
      <c r="A8" s="11" t="s">
        <v>17</v>
      </c>
      <c r="B8" s="51"/>
      <c r="C8" s="51"/>
      <c r="D8" s="51"/>
      <c r="E8" s="51"/>
      <c r="F8" s="52"/>
      <c r="H8" s="3"/>
    </row>
    <row r="9" spans="1:13" x14ac:dyDescent="0.25">
      <c r="A9" s="12" t="s">
        <v>18</v>
      </c>
      <c r="B9" s="53"/>
      <c r="C9" s="53"/>
      <c r="D9" s="53"/>
      <c r="E9" s="53"/>
      <c r="F9" s="54"/>
      <c r="H9" s="3"/>
    </row>
    <row r="10" spans="1:13" x14ac:dyDescent="0.25">
      <c r="A10" s="11" t="s">
        <v>19</v>
      </c>
      <c r="B10" s="51"/>
      <c r="C10" s="51"/>
      <c r="D10" s="51"/>
      <c r="E10" s="51"/>
      <c r="F10" s="52"/>
      <c r="H10" s="3"/>
    </row>
    <row r="11" spans="1:13" x14ac:dyDescent="0.25">
      <c r="A11" s="12" t="s">
        <v>20</v>
      </c>
      <c r="B11" s="53"/>
      <c r="C11" s="53"/>
      <c r="D11" s="53"/>
      <c r="E11" s="53"/>
      <c r="F11" s="54"/>
      <c r="H11" s="3"/>
    </row>
    <row r="12" spans="1:13" x14ac:dyDescent="0.25">
      <c r="A12" s="11" t="s">
        <v>21</v>
      </c>
      <c r="B12" s="51"/>
      <c r="C12" s="51"/>
      <c r="D12" s="51"/>
      <c r="E12" s="51"/>
      <c r="F12" s="52"/>
      <c r="H12" s="3"/>
    </row>
    <row r="13" spans="1:13" x14ac:dyDescent="0.25">
      <c r="A13" s="12" t="s">
        <v>22</v>
      </c>
      <c r="B13" s="53"/>
      <c r="C13" s="53"/>
      <c r="D13" s="53"/>
      <c r="E13" s="53"/>
      <c r="F13" s="54"/>
      <c r="H13" s="3"/>
    </row>
    <row r="14" spans="1:13" x14ac:dyDescent="0.25">
      <c r="A14" s="11" t="s">
        <v>23</v>
      </c>
      <c r="B14" s="51"/>
      <c r="C14" s="51"/>
      <c r="D14" s="51"/>
      <c r="E14" s="51"/>
      <c r="F14" s="52"/>
      <c r="H14" s="3"/>
    </row>
    <row r="15" spans="1:13" x14ac:dyDescent="0.25">
      <c r="A15" s="12" t="s">
        <v>24</v>
      </c>
      <c r="B15" s="53"/>
      <c r="C15" s="53"/>
      <c r="D15" s="53"/>
      <c r="E15" s="53"/>
      <c r="F15" s="54"/>
      <c r="H15" s="3"/>
    </row>
    <row r="16" spans="1:13" x14ac:dyDescent="0.25">
      <c r="A16" s="11" t="s">
        <v>25</v>
      </c>
      <c r="B16" s="51"/>
      <c r="C16" s="51"/>
      <c r="D16" s="51"/>
      <c r="E16" s="51"/>
      <c r="F16" s="52"/>
      <c r="H16" s="3"/>
    </row>
    <row r="17" spans="1:8" x14ac:dyDescent="0.25">
      <c r="A17" s="12" t="s">
        <v>26</v>
      </c>
      <c r="B17" s="53"/>
      <c r="C17" s="53"/>
      <c r="D17" s="53"/>
      <c r="E17" s="53"/>
      <c r="F17" s="54"/>
      <c r="H17" s="3"/>
    </row>
    <row r="18" spans="1:8" x14ac:dyDescent="0.25">
      <c r="A18" s="11" t="s">
        <v>27</v>
      </c>
      <c r="B18" s="51"/>
      <c r="C18" s="51"/>
      <c r="D18" s="51"/>
      <c r="E18" s="51"/>
      <c r="F18" s="52"/>
      <c r="H18" s="3"/>
    </row>
    <row r="19" spans="1:8" x14ac:dyDescent="0.25">
      <c r="A19" s="12" t="s">
        <v>28</v>
      </c>
      <c r="B19" s="53"/>
      <c r="C19" s="53"/>
      <c r="D19" s="53"/>
      <c r="E19" s="53"/>
      <c r="F19" s="54"/>
      <c r="H19" s="3"/>
    </row>
    <row r="20" spans="1:8" x14ac:dyDescent="0.25">
      <c r="A20" s="11" t="s">
        <v>29</v>
      </c>
      <c r="B20" s="51"/>
      <c r="C20" s="51"/>
      <c r="D20" s="51"/>
      <c r="E20" s="51"/>
      <c r="F20" s="52"/>
      <c r="H20" s="3"/>
    </row>
    <row r="21" spans="1:8" x14ac:dyDescent="0.25">
      <c r="A21" s="12" t="s">
        <v>30</v>
      </c>
      <c r="B21" s="53"/>
      <c r="C21" s="53"/>
      <c r="D21" s="53"/>
      <c r="E21" s="53"/>
      <c r="F21" s="54"/>
      <c r="H21" s="3"/>
    </row>
    <row r="22" spans="1:8" x14ac:dyDescent="0.25">
      <c r="A22" s="11" t="s">
        <v>31</v>
      </c>
      <c r="B22" s="51"/>
      <c r="C22" s="51"/>
      <c r="D22" s="51"/>
      <c r="E22" s="51"/>
      <c r="F22" s="52"/>
      <c r="H22" s="3"/>
    </row>
    <row r="23" spans="1:8" x14ac:dyDescent="0.25">
      <c r="A23" s="12" t="s">
        <v>32</v>
      </c>
      <c r="B23" s="53"/>
      <c r="C23" s="53"/>
      <c r="D23" s="53"/>
      <c r="E23" s="53"/>
      <c r="F23" s="54"/>
      <c r="H23" s="3"/>
    </row>
    <row r="24" spans="1:8" x14ac:dyDescent="0.25">
      <c r="A24" s="11" t="s">
        <v>33</v>
      </c>
      <c r="B24" s="51"/>
      <c r="C24" s="51"/>
      <c r="D24" s="51"/>
      <c r="E24" s="51"/>
      <c r="F24" s="52"/>
      <c r="H24" s="3"/>
    </row>
    <row r="25" spans="1:8" x14ac:dyDescent="0.25">
      <c r="A25" s="12" t="s">
        <v>34</v>
      </c>
      <c r="B25" s="53"/>
      <c r="C25" s="53"/>
      <c r="D25" s="53"/>
      <c r="E25" s="53"/>
      <c r="F25" s="54"/>
      <c r="H25" s="3"/>
    </row>
    <row r="26" spans="1:8" x14ac:dyDescent="0.25">
      <c r="A26" s="11" t="s">
        <v>35</v>
      </c>
      <c r="B26" s="51"/>
      <c r="C26" s="51"/>
      <c r="D26" s="51"/>
      <c r="E26" s="51"/>
      <c r="F26" s="52"/>
      <c r="H26" s="3"/>
    </row>
    <row r="27" spans="1:8" x14ac:dyDescent="0.25">
      <c r="A27" s="12" t="s">
        <v>36</v>
      </c>
      <c r="B27" s="53"/>
      <c r="C27" s="53"/>
      <c r="D27" s="53"/>
      <c r="E27" s="53"/>
      <c r="F27" s="54"/>
      <c r="H27" s="3"/>
    </row>
    <row r="28" spans="1:8" x14ac:dyDescent="0.25">
      <c r="A28" s="11" t="s">
        <v>37</v>
      </c>
      <c r="B28" s="51"/>
      <c r="C28" s="51"/>
      <c r="D28" s="51"/>
      <c r="E28" s="51"/>
      <c r="F28" s="52"/>
      <c r="H28" s="3"/>
    </row>
    <row r="29" spans="1:8" x14ac:dyDescent="0.25">
      <c r="A29" s="12" t="s">
        <v>38</v>
      </c>
      <c r="B29" s="53"/>
      <c r="C29" s="53"/>
      <c r="D29" s="53"/>
      <c r="E29" s="53"/>
      <c r="F29" s="54"/>
      <c r="H29" s="3"/>
    </row>
    <row r="30" spans="1:8" x14ac:dyDescent="0.25">
      <c r="A30" s="11" t="s">
        <v>39</v>
      </c>
      <c r="B30" s="51"/>
      <c r="C30" s="51"/>
      <c r="D30" s="51"/>
      <c r="E30" s="51"/>
      <c r="F30" s="52"/>
      <c r="H30" s="3"/>
    </row>
    <row r="31" spans="1:8" x14ac:dyDescent="0.25">
      <c r="A31" s="12" t="s">
        <v>40</v>
      </c>
      <c r="B31" s="53"/>
      <c r="C31" s="53"/>
      <c r="D31" s="53"/>
      <c r="E31" s="53"/>
      <c r="F31" s="54"/>
      <c r="H31" s="3"/>
    </row>
    <row r="32" spans="1:8" x14ac:dyDescent="0.25">
      <c r="A32" s="11" t="s">
        <v>41</v>
      </c>
      <c r="B32" s="51"/>
      <c r="C32" s="51"/>
      <c r="D32" s="51"/>
      <c r="E32" s="51"/>
      <c r="F32" s="52"/>
      <c r="H32" s="3"/>
    </row>
    <row r="33" spans="1:8" x14ac:dyDescent="0.25">
      <c r="A33" s="12" t="s">
        <v>42</v>
      </c>
      <c r="B33" s="53"/>
      <c r="C33" s="53"/>
      <c r="D33" s="53"/>
      <c r="E33" s="53"/>
      <c r="F33" s="54"/>
      <c r="H33" s="3"/>
    </row>
    <row r="34" spans="1:8" x14ac:dyDescent="0.25">
      <c r="A34" s="11" t="s">
        <v>43</v>
      </c>
      <c r="B34" s="51"/>
      <c r="C34" s="51"/>
      <c r="D34" s="51"/>
      <c r="E34" s="51"/>
      <c r="F34" s="52"/>
      <c r="H34" s="3"/>
    </row>
    <row r="35" spans="1:8" x14ac:dyDescent="0.25">
      <c r="A35" s="12" t="s">
        <v>44</v>
      </c>
      <c r="B35" s="53"/>
      <c r="C35" s="53"/>
      <c r="D35" s="53"/>
      <c r="E35" s="53"/>
      <c r="F35" s="54"/>
      <c r="H35" s="3"/>
    </row>
    <row r="36" spans="1:8" x14ac:dyDescent="0.25">
      <c r="A36" s="11" t="s">
        <v>45</v>
      </c>
      <c r="B36" s="51"/>
      <c r="C36" s="51"/>
      <c r="D36" s="51"/>
      <c r="E36" s="51"/>
      <c r="F36" s="52"/>
      <c r="H36" s="3"/>
    </row>
    <row r="37" spans="1:8" x14ac:dyDescent="0.25">
      <c r="A37" s="12" t="s">
        <v>46</v>
      </c>
      <c r="B37" s="53"/>
      <c r="C37" s="53"/>
      <c r="D37" s="53"/>
      <c r="E37" s="53"/>
      <c r="F37" s="54"/>
      <c r="H37" s="3"/>
    </row>
    <row r="38" spans="1:8" x14ac:dyDescent="0.25">
      <c r="A38" s="11" t="s">
        <v>47</v>
      </c>
      <c r="B38" s="51"/>
      <c r="C38" s="51"/>
      <c r="D38" s="51"/>
      <c r="E38" s="51"/>
      <c r="F38" s="52"/>
      <c r="H38" s="3"/>
    </row>
    <row r="39" spans="1:8" x14ac:dyDescent="0.25">
      <c r="A39" s="12" t="s">
        <v>48</v>
      </c>
      <c r="B39" s="53"/>
      <c r="C39" s="53"/>
      <c r="D39" s="53"/>
      <c r="E39" s="53"/>
      <c r="F39" s="54"/>
      <c r="H39" s="3"/>
    </row>
    <row r="40" spans="1:8" x14ac:dyDescent="0.25">
      <c r="A40" s="11" t="s">
        <v>49</v>
      </c>
      <c r="B40" s="51"/>
      <c r="C40" s="51"/>
      <c r="D40" s="51"/>
      <c r="E40" s="51"/>
      <c r="F40" s="52"/>
      <c r="H40" s="3"/>
    </row>
    <row r="41" spans="1:8" x14ac:dyDescent="0.25">
      <c r="A41" s="12" t="s">
        <v>50</v>
      </c>
      <c r="B41" s="53"/>
      <c r="C41" s="53"/>
      <c r="D41" s="53"/>
      <c r="E41" s="53"/>
      <c r="F41" s="54"/>
      <c r="H41" s="3"/>
    </row>
    <row r="42" spans="1:8" x14ac:dyDescent="0.25">
      <c r="A42" s="11" t="s">
        <v>51</v>
      </c>
      <c r="B42" s="51"/>
      <c r="C42" s="51"/>
      <c r="D42" s="51"/>
      <c r="E42" s="51"/>
      <c r="F42" s="52"/>
      <c r="H42" s="3"/>
    </row>
    <row r="43" spans="1:8" x14ac:dyDescent="0.25">
      <c r="A43" s="12" t="s">
        <v>52</v>
      </c>
      <c r="B43" s="53"/>
      <c r="C43" s="53"/>
      <c r="D43" s="53"/>
      <c r="E43" s="53"/>
      <c r="F43" s="54"/>
      <c r="H43" s="3"/>
    </row>
    <row r="44" spans="1:8" x14ac:dyDescent="0.25">
      <c r="A44" s="11" t="s">
        <v>53</v>
      </c>
      <c r="B44" s="51"/>
      <c r="C44" s="51"/>
      <c r="D44" s="51"/>
      <c r="E44" s="51"/>
      <c r="F44" s="52"/>
      <c r="H44" s="3"/>
    </row>
    <row r="45" spans="1:8" x14ac:dyDescent="0.25">
      <c r="A45" s="12" t="s">
        <v>54</v>
      </c>
      <c r="B45" s="53"/>
      <c r="C45" s="53"/>
      <c r="D45" s="53"/>
      <c r="E45" s="53"/>
      <c r="F45" s="54"/>
      <c r="H45" s="3"/>
    </row>
    <row r="46" spans="1:8" x14ac:dyDescent="0.25">
      <c r="A46" s="11" t="s">
        <v>55</v>
      </c>
      <c r="B46" s="51"/>
      <c r="C46" s="51"/>
      <c r="D46" s="51"/>
      <c r="E46" s="51"/>
      <c r="F46" s="52"/>
      <c r="H46" s="3"/>
    </row>
    <row r="47" spans="1:8" x14ac:dyDescent="0.25">
      <c r="A47" s="12" t="s">
        <v>56</v>
      </c>
      <c r="B47" s="53"/>
      <c r="C47" s="53"/>
      <c r="D47" s="53"/>
      <c r="E47" s="53"/>
      <c r="F47" s="54"/>
      <c r="H47" s="3"/>
    </row>
    <row r="48" spans="1:8" x14ac:dyDescent="0.25">
      <c r="A48" s="11" t="s">
        <v>57</v>
      </c>
      <c r="B48" s="51"/>
      <c r="C48" s="51"/>
      <c r="D48" s="51"/>
      <c r="E48" s="51"/>
      <c r="F48" s="52"/>
      <c r="H48" s="3"/>
    </row>
    <row r="49" spans="1:8" x14ac:dyDescent="0.25">
      <c r="A49" s="12" t="s">
        <v>58</v>
      </c>
      <c r="B49" s="53"/>
      <c r="C49" s="53"/>
      <c r="D49" s="53"/>
      <c r="E49" s="53"/>
      <c r="F49" s="54"/>
      <c r="H49" s="3"/>
    </row>
    <row r="50" spans="1:8" x14ac:dyDescent="0.25">
      <c r="A50" s="11" t="s">
        <v>59</v>
      </c>
      <c r="B50" s="51"/>
      <c r="C50" s="51"/>
      <c r="D50" s="51"/>
      <c r="E50" s="51"/>
      <c r="F50" s="52"/>
      <c r="H50" s="3"/>
    </row>
    <row r="51" spans="1:8" x14ac:dyDescent="0.25">
      <c r="A51" s="12" t="s">
        <v>60</v>
      </c>
      <c r="B51" s="53"/>
      <c r="C51" s="53"/>
      <c r="D51" s="53"/>
      <c r="E51" s="53"/>
      <c r="F51" s="54"/>
      <c r="H51" s="3"/>
    </row>
    <row r="52" spans="1:8" x14ac:dyDescent="0.25">
      <c r="A52" s="11" t="s">
        <v>61</v>
      </c>
      <c r="B52" s="51"/>
      <c r="C52" s="51"/>
      <c r="D52" s="51"/>
      <c r="E52" s="51"/>
      <c r="F52" s="52"/>
      <c r="H52" s="3"/>
    </row>
    <row r="53" spans="1:8" x14ac:dyDescent="0.25">
      <c r="A53" s="12" t="s">
        <v>62</v>
      </c>
      <c r="B53" s="53"/>
      <c r="C53" s="53"/>
      <c r="D53" s="53"/>
      <c r="E53" s="53"/>
      <c r="F53" s="54"/>
      <c r="H53" s="3"/>
    </row>
    <row r="54" spans="1:8" ht="15.75" thickBot="1" x14ac:dyDescent="0.3">
      <c r="A54" s="13" t="s">
        <v>63</v>
      </c>
      <c r="B54" s="55"/>
      <c r="C54" s="55"/>
      <c r="D54" s="55"/>
      <c r="E54" s="55"/>
      <c r="F54" s="56"/>
      <c r="H54" s="3"/>
    </row>
  </sheetData>
  <sheetProtection algorithmName="SHA-512" hashValue="E4Y0o+wcwWmznEonfvMBJm0yKWZ2lpXYUMUffLwgEAD016QpiVHe/fwf24f+ejjkmiKQQm0OUSxhHgz/WSTwlA==" saltValue="aflQRsYiD9q0rXOC+LJLsA==" spinCount="100000" sheet="1" objects="1" scenarios="1"/>
  <mergeCells count="3">
    <mergeCell ref="A1:A2"/>
    <mergeCell ref="B1:F1"/>
    <mergeCell ref="H1:M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672E5-7AF3-4CFA-AD74-6AED2CCF8130}">
  <dimension ref="A1:I46"/>
  <sheetViews>
    <sheetView workbookViewId="0">
      <selection activeCell="H3" sqref="H3:I3"/>
    </sheetView>
  </sheetViews>
  <sheetFormatPr defaultRowHeight="15" x14ac:dyDescent="0.25"/>
  <cols>
    <col min="1" max="1" width="46.85546875" bestFit="1" customWidth="1"/>
    <col min="2" max="2" width="17.140625" customWidth="1"/>
    <col min="3" max="3" width="17" style="1" customWidth="1"/>
    <col min="4" max="4" width="17" customWidth="1"/>
    <col min="5" max="5" width="2.28515625" customWidth="1"/>
    <col min="6" max="6" width="46.85546875" bestFit="1" customWidth="1"/>
    <col min="7" max="7" width="17.140625" customWidth="1"/>
    <col min="8" max="9" width="17" customWidth="1"/>
  </cols>
  <sheetData>
    <row r="1" spans="1:9" ht="15.75" thickBot="1" x14ac:dyDescent="0.3">
      <c r="A1" s="114" t="s">
        <v>81</v>
      </c>
      <c r="B1" s="115"/>
      <c r="C1" s="115"/>
      <c r="D1" s="116"/>
      <c r="F1" s="107" t="s">
        <v>83</v>
      </c>
      <c r="G1" s="108"/>
      <c r="H1" s="108"/>
      <c r="I1" s="109"/>
    </row>
    <row r="2" spans="1:9" x14ac:dyDescent="0.25">
      <c r="A2" s="117" t="s">
        <v>82</v>
      </c>
      <c r="B2" s="118"/>
      <c r="C2" s="119">
        <f>ROUND(LandGEMOutputs!D3*525600/1000000*(1-UserInputs!B15),4)</f>
        <v>0</v>
      </c>
      <c r="D2" s="120"/>
      <c r="F2" s="110" t="s">
        <v>84</v>
      </c>
      <c r="G2" s="111"/>
      <c r="H2" s="112">
        <f>ROUND(UserInputs!B10*60*UserInputs!B11/1000000,4)</f>
        <v>0</v>
      </c>
      <c r="I2" s="113"/>
    </row>
    <row r="3" spans="1:9" ht="18" x14ac:dyDescent="0.35">
      <c r="A3" s="89" t="s">
        <v>78</v>
      </c>
      <c r="B3" s="90"/>
      <c r="C3" s="91">
        <f>ROUND(SUM(C9+C25+C29+C32),4)</f>
        <v>0</v>
      </c>
      <c r="D3" s="92"/>
      <c r="F3" s="89" t="s">
        <v>86</v>
      </c>
      <c r="G3" s="90"/>
      <c r="H3" s="91">
        <f>ROUND((UserInputs!B13/1000000)*(64/385.4)*UserInputs!B10*60*UserInputs!B11/2000,4)</f>
        <v>0</v>
      </c>
      <c r="I3" s="92"/>
    </row>
    <row r="4" spans="1:9" ht="18" x14ac:dyDescent="0.35">
      <c r="A4" s="85" t="s">
        <v>77</v>
      </c>
      <c r="B4" s="86"/>
      <c r="C4" s="105">
        <f>ROUND(LandGEMOutputs!F6*(1-UserInputs!B15),4)</f>
        <v>0</v>
      </c>
      <c r="D4" s="106"/>
      <c r="F4" s="85" t="s">
        <v>87</v>
      </c>
      <c r="G4" s="86"/>
      <c r="H4" s="87">
        <f>ROUND(H2*38/2000,4)</f>
        <v>0</v>
      </c>
      <c r="I4" s="88"/>
    </row>
    <row r="5" spans="1:9" x14ac:dyDescent="0.25">
      <c r="A5" s="89" t="s">
        <v>80</v>
      </c>
      <c r="B5" s="90"/>
      <c r="C5" s="103" t="e">
        <f>ROUND(C3*2000/C2,4)</f>
        <v>#DIV/0!</v>
      </c>
      <c r="D5" s="104"/>
      <c r="F5" s="89" t="s">
        <v>77</v>
      </c>
      <c r="G5" s="90"/>
      <c r="H5" s="91">
        <f>ROUND((((UserInputs!B12/1000000)*(86/385.4)*(UserInputs!B10*60)*UserInputs!B11)/2000)*(1-UserInputs!B14),4)</f>
        <v>0</v>
      </c>
      <c r="I5" s="92"/>
    </row>
    <row r="6" spans="1:9" ht="15.75" thickBot="1" x14ac:dyDescent="0.3">
      <c r="A6" s="99" t="s">
        <v>79</v>
      </c>
      <c r="B6" s="100"/>
      <c r="C6" s="121" t="e">
        <f>ROUND(C4*2000/C2,4)</f>
        <v>#DIV/0!</v>
      </c>
      <c r="D6" s="122"/>
      <c r="F6" s="85" t="s">
        <v>88</v>
      </c>
      <c r="G6" s="86"/>
      <c r="H6" s="87">
        <f>H2*58/2000</f>
        <v>0</v>
      </c>
      <c r="I6" s="88"/>
    </row>
    <row r="7" spans="1:9" ht="18" x14ac:dyDescent="0.35">
      <c r="A7" s="93" t="s">
        <v>9</v>
      </c>
      <c r="B7" s="95" t="s">
        <v>76</v>
      </c>
      <c r="C7" s="97" t="s">
        <v>10</v>
      </c>
      <c r="D7" s="98"/>
      <c r="F7" s="89" t="s">
        <v>85</v>
      </c>
      <c r="G7" s="90"/>
      <c r="H7" s="91">
        <f>ROUND((17*(UserInputs!B10*60/1000000)*UserInputs!B8*UserInputs!B11)/2000,4)</f>
        <v>0</v>
      </c>
      <c r="I7" s="92"/>
    </row>
    <row r="8" spans="1:9" x14ac:dyDescent="0.25">
      <c r="A8" s="94"/>
      <c r="B8" s="96"/>
      <c r="C8" s="24" t="s">
        <v>11</v>
      </c>
      <c r="D8" s="25" t="s">
        <v>67</v>
      </c>
      <c r="F8" s="85" t="s">
        <v>78</v>
      </c>
      <c r="G8" s="86"/>
      <c r="H8" s="87">
        <f>H46</f>
        <v>0</v>
      </c>
      <c r="I8" s="88"/>
    </row>
    <row r="9" spans="1:9" ht="18" x14ac:dyDescent="0.35">
      <c r="A9" s="14" t="s">
        <v>16</v>
      </c>
      <c r="B9" s="15" t="s">
        <v>98</v>
      </c>
      <c r="C9" s="16">
        <f>LandGEMOutputs!$F$7*0.25</f>
        <v>0</v>
      </c>
      <c r="D9" s="17">
        <f>C9*2000</f>
        <v>0</v>
      </c>
      <c r="F9" s="89" t="s">
        <v>90</v>
      </c>
      <c r="G9" s="90"/>
      <c r="H9" s="91" t="e">
        <f t="shared" ref="H9:H14" si="0">ROUND(H3*2000/$H$2,4)</f>
        <v>#DIV/0!</v>
      </c>
      <c r="I9" s="92"/>
    </row>
    <row r="10" spans="1:9" ht="18" x14ac:dyDescent="0.35">
      <c r="A10" s="18" t="s">
        <v>17</v>
      </c>
      <c r="B10" s="19" t="s">
        <v>99</v>
      </c>
      <c r="C10" s="20">
        <f>LandGEMOutputs!$F$8*0.25</f>
        <v>0</v>
      </c>
      <c r="D10" s="21">
        <f t="shared" ref="D10:D37" si="1">C10*2000</f>
        <v>0</v>
      </c>
      <c r="F10" s="85" t="s">
        <v>91</v>
      </c>
      <c r="G10" s="86"/>
      <c r="H10" s="87" t="e">
        <f t="shared" si="0"/>
        <v>#DIV/0!</v>
      </c>
      <c r="I10" s="88"/>
    </row>
    <row r="11" spans="1:9" x14ac:dyDescent="0.25">
      <c r="A11" s="14" t="s">
        <v>18</v>
      </c>
      <c r="B11" s="15" t="s">
        <v>100</v>
      </c>
      <c r="C11" s="16">
        <f>LandGEMOutputs!$F$9*0.25</f>
        <v>0</v>
      </c>
      <c r="D11" s="17">
        <f t="shared" si="1"/>
        <v>0</v>
      </c>
      <c r="F11" s="89" t="s">
        <v>79</v>
      </c>
      <c r="G11" s="90"/>
      <c r="H11" s="91" t="e">
        <f>ROUND(H5*2000/$H$2,4)</f>
        <v>#DIV/0!</v>
      </c>
      <c r="I11" s="92"/>
    </row>
    <row r="12" spans="1:9" x14ac:dyDescent="0.25">
      <c r="A12" s="18" t="s">
        <v>19</v>
      </c>
      <c r="B12" s="19" t="s">
        <v>101</v>
      </c>
      <c r="C12" s="20">
        <f>LandGEMOutputs!$F$10*0.25</f>
        <v>0</v>
      </c>
      <c r="D12" s="21">
        <f t="shared" si="1"/>
        <v>0</v>
      </c>
      <c r="F12" s="85" t="s">
        <v>89</v>
      </c>
      <c r="G12" s="86"/>
      <c r="H12" s="87" t="e">
        <f t="shared" si="0"/>
        <v>#DIV/0!</v>
      </c>
      <c r="I12" s="88"/>
    </row>
    <row r="13" spans="1:9" ht="18" x14ac:dyDescent="0.35">
      <c r="A13" s="14" t="s">
        <v>20</v>
      </c>
      <c r="B13" s="15" t="s">
        <v>102</v>
      </c>
      <c r="C13" s="16">
        <f>LandGEMOutputs!$F$11*0.25</f>
        <v>0</v>
      </c>
      <c r="D13" s="17">
        <f t="shared" si="1"/>
        <v>0</v>
      </c>
      <c r="F13" s="89" t="s">
        <v>92</v>
      </c>
      <c r="G13" s="90"/>
      <c r="H13" s="91" t="e">
        <f t="shared" si="0"/>
        <v>#DIV/0!</v>
      </c>
      <c r="I13" s="92"/>
    </row>
    <row r="14" spans="1:9" ht="15.75" thickBot="1" x14ac:dyDescent="0.3">
      <c r="A14" s="18" t="s">
        <v>21</v>
      </c>
      <c r="B14" s="19" t="s">
        <v>103</v>
      </c>
      <c r="C14" s="20">
        <f>LandGEMOutputs!$F$12*0.25</f>
        <v>0</v>
      </c>
      <c r="D14" s="21">
        <f t="shared" si="1"/>
        <v>0</v>
      </c>
      <c r="F14" s="99" t="s">
        <v>80</v>
      </c>
      <c r="G14" s="100"/>
      <c r="H14" s="101" t="e">
        <f t="shared" si="0"/>
        <v>#DIV/0!</v>
      </c>
      <c r="I14" s="102"/>
    </row>
    <row r="15" spans="1:9" x14ac:dyDescent="0.25">
      <c r="A15" s="14" t="s">
        <v>24</v>
      </c>
      <c r="B15" s="15" t="s">
        <v>104</v>
      </c>
      <c r="C15" s="16">
        <f>LandGEMOutputs!$F$15*0.25</f>
        <v>0</v>
      </c>
      <c r="D15" s="17">
        <f t="shared" si="1"/>
        <v>0</v>
      </c>
      <c r="F15" s="93" t="s">
        <v>9</v>
      </c>
      <c r="G15" s="95" t="s">
        <v>76</v>
      </c>
      <c r="H15" s="97" t="s">
        <v>10</v>
      </c>
      <c r="I15" s="98"/>
    </row>
    <row r="16" spans="1:9" x14ac:dyDescent="0.25">
      <c r="A16" s="18" t="s">
        <v>25</v>
      </c>
      <c r="B16" s="19" t="s">
        <v>123</v>
      </c>
      <c r="C16" s="20">
        <f>IF(UserInputs!$B$9="YES",0,LandGEMOutputs!$F$16*0.25)</f>
        <v>0</v>
      </c>
      <c r="D16" s="21">
        <f t="shared" si="1"/>
        <v>0</v>
      </c>
      <c r="F16" s="94"/>
      <c r="G16" s="96"/>
      <c r="H16" s="24" t="s">
        <v>11</v>
      </c>
      <c r="I16" s="25" t="s">
        <v>67</v>
      </c>
    </row>
    <row r="17" spans="1:9" x14ac:dyDescent="0.25">
      <c r="A17" s="14" t="s">
        <v>26</v>
      </c>
      <c r="B17" s="15" t="s">
        <v>123</v>
      </c>
      <c r="C17" s="16">
        <f>IF(UserInputs!$B$9="YES",LandGEMOutputs!$F$17*0.25,0)</f>
        <v>0</v>
      </c>
      <c r="D17" s="17">
        <f t="shared" si="1"/>
        <v>0</v>
      </c>
      <c r="F17" s="14" t="s">
        <v>16</v>
      </c>
      <c r="G17" s="15" t="s">
        <v>98</v>
      </c>
      <c r="H17" s="16">
        <f>LandGEMOutputs!$F$7*(1-UserInputs!B14)</f>
        <v>0</v>
      </c>
      <c r="I17" s="17">
        <f>H17*2000</f>
        <v>0</v>
      </c>
    </row>
    <row r="18" spans="1:9" x14ac:dyDescent="0.25">
      <c r="A18" s="18" t="s">
        <v>29</v>
      </c>
      <c r="B18" s="19" t="s">
        <v>105</v>
      </c>
      <c r="C18" s="20">
        <f>LandGEMOutputs!$F$20*0.25</f>
        <v>0</v>
      </c>
      <c r="D18" s="21">
        <f t="shared" si="1"/>
        <v>0</v>
      </c>
      <c r="F18" s="18" t="s">
        <v>17</v>
      </c>
      <c r="G18" s="19" t="s">
        <v>99</v>
      </c>
      <c r="H18" s="20">
        <f>LandGEMOutputs!$F$8*(1-UserInputs!B14)</f>
        <v>0</v>
      </c>
      <c r="I18" s="21">
        <f t="shared" ref="I18:I45" si="2">H18*2000</f>
        <v>0</v>
      </c>
    </row>
    <row r="19" spans="1:9" x14ac:dyDescent="0.25">
      <c r="A19" s="14" t="s">
        <v>31</v>
      </c>
      <c r="B19" s="15" t="s">
        <v>106</v>
      </c>
      <c r="C19" s="16">
        <f>LandGEMOutputs!$F$22*0.25</f>
        <v>0</v>
      </c>
      <c r="D19" s="17">
        <f t="shared" si="1"/>
        <v>0</v>
      </c>
      <c r="F19" s="14" t="s">
        <v>18</v>
      </c>
      <c r="G19" s="15" t="s">
        <v>100</v>
      </c>
      <c r="H19" s="16">
        <f>LandGEMOutputs!$F$9*(1-UserInputs!B14)</f>
        <v>0</v>
      </c>
      <c r="I19" s="17">
        <f t="shared" si="2"/>
        <v>0</v>
      </c>
    </row>
    <row r="20" spans="1:9" x14ac:dyDescent="0.25">
      <c r="A20" s="18" t="s">
        <v>32</v>
      </c>
      <c r="B20" s="19" t="s">
        <v>107</v>
      </c>
      <c r="C20" s="20">
        <f>LandGEMOutputs!$F$23*0.25</f>
        <v>0</v>
      </c>
      <c r="D20" s="21">
        <f t="shared" si="1"/>
        <v>0</v>
      </c>
      <c r="F20" s="18" t="s">
        <v>19</v>
      </c>
      <c r="G20" s="19" t="s">
        <v>101</v>
      </c>
      <c r="H20" s="20">
        <f>LandGEMOutputs!$F$10*(1-UserInputs!B14)</f>
        <v>0</v>
      </c>
      <c r="I20" s="21">
        <f t="shared" si="2"/>
        <v>0</v>
      </c>
    </row>
    <row r="21" spans="1:9" x14ac:dyDescent="0.25">
      <c r="A21" s="14" t="s">
        <v>33</v>
      </c>
      <c r="B21" s="15" t="s">
        <v>108</v>
      </c>
      <c r="C21" s="16">
        <f>LandGEMOutputs!$F$24*0.25</f>
        <v>0</v>
      </c>
      <c r="D21" s="17">
        <f t="shared" si="1"/>
        <v>0</v>
      </c>
      <c r="F21" s="14" t="s">
        <v>20</v>
      </c>
      <c r="G21" s="15" t="s">
        <v>102</v>
      </c>
      <c r="H21" s="16">
        <f>LandGEMOutputs!$F$11*(1-UserInputs!B14)</f>
        <v>0</v>
      </c>
      <c r="I21" s="17">
        <f t="shared" si="2"/>
        <v>0</v>
      </c>
    </row>
    <row r="22" spans="1:9" x14ac:dyDescent="0.25">
      <c r="A22" s="18" t="s">
        <v>35</v>
      </c>
      <c r="B22" s="19" t="s">
        <v>109</v>
      </c>
      <c r="C22" s="20">
        <f>LandGEMOutputs!$F$26*0.25</f>
        <v>0</v>
      </c>
      <c r="D22" s="21">
        <f t="shared" si="1"/>
        <v>0</v>
      </c>
      <c r="F22" s="18" t="s">
        <v>21</v>
      </c>
      <c r="G22" s="19" t="s">
        <v>103</v>
      </c>
      <c r="H22" s="20">
        <f>LandGEMOutputs!$F$12*(1-UserInputs!B14)</f>
        <v>0</v>
      </c>
      <c r="I22" s="21">
        <f t="shared" si="2"/>
        <v>0</v>
      </c>
    </row>
    <row r="23" spans="1:9" x14ac:dyDescent="0.25">
      <c r="A23" s="14" t="s">
        <v>36</v>
      </c>
      <c r="B23" s="15" t="s">
        <v>110</v>
      </c>
      <c r="C23" s="16">
        <f>LandGEMOutputs!$F$27*0.25</f>
        <v>0</v>
      </c>
      <c r="D23" s="17">
        <f t="shared" si="1"/>
        <v>0</v>
      </c>
      <c r="F23" s="14" t="s">
        <v>24</v>
      </c>
      <c r="G23" s="15" t="s">
        <v>104</v>
      </c>
      <c r="H23" s="16">
        <f>LandGEMOutputs!$F$15*(1-UserInputs!B14)</f>
        <v>0</v>
      </c>
      <c r="I23" s="17">
        <f t="shared" si="2"/>
        <v>0</v>
      </c>
    </row>
    <row r="24" spans="1:9" x14ac:dyDescent="0.25">
      <c r="A24" s="18" t="s">
        <v>38</v>
      </c>
      <c r="B24" s="19" t="s">
        <v>111</v>
      </c>
      <c r="C24" s="20">
        <f>LandGEMOutputs!$F$29*0.25</f>
        <v>0</v>
      </c>
      <c r="D24" s="21">
        <f t="shared" si="1"/>
        <v>0</v>
      </c>
      <c r="F24" s="18" t="s">
        <v>25</v>
      </c>
      <c r="G24" s="19" t="s">
        <v>123</v>
      </c>
      <c r="H24" s="20">
        <f>IF(UserInputs!$B$9="YES",0,LandGEMOutputs!$F$16*(1-UserInputs!B14))</f>
        <v>0</v>
      </c>
      <c r="I24" s="21">
        <f t="shared" si="2"/>
        <v>0</v>
      </c>
    </row>
    <row r="25" spans="1:9" x14ac:dyDescent="0.25">
      <c r="A25" s="14" t="s">
        <v>41</v>
      </c>
      <c r="B25" s="15" t="s">
        <v>112</v>
      </c>
      <c r="C25" s="16">
        <f>LandGEMOutputs!$F$32*0.25</f>
        <v>0</v>
      </c>
      <c r="D25" s="17">
        <f t="shared" si="1"/>
        <v>0</v>
      </c>
      <c r="F25" s="14" t="s">
        <v>26</v>
      </c>
      <c r="G25" s="15" t="s">
        <v>123</v>
      </c>
      <c r="H25" s="16">
        <f>IF(UserInputs!$B$9="YES",LandGEMOutputs!$F$17*(1-UserInputs!B14),0)</f>
        <v>0</v>
      </c>
      <c r="I25" s="17">
        <f t="shared" si="2"/>
        <v>0</v>
      </c>
    </row>
    <row r="26" spans="1:9" x14ac:dyDescent="0.25">
      <c r="A26" s="18" t="s">
        <v>46</v>
      </c>
      <c r="B26" s="19" t="s">
        <v>113</v>
      </c>
      <c r="C26" s="20">
        <f>LandGEMOutputs!$F$37*0.25</f>
        <v>0</v>
      </c>
      <c r="D26" s="21">
        <f t="shared" si="1"/>
        <v>0</v>
      </c>
      <c r="F26" s="18" t="s">
        <v>29</v>
      </c>
      <c r="G26" s="19" t="s">
        <v>105</v>
      </c>
      <c r="H26" s="20">
        <f>LandGEMOutputs!$F$20*(1-UserInputs!B14)</f>
        <v>0</v>
      </c>
      <c r="I26" s="21">
        <f t="shared" si="2"/>
        <v>0</v>
      </c>
    </row>
    <row r="27" spans="1:9" x14ac:dyDescent="0.25">
      <c r="A27" s="14" t="s">
        <v>47</v>
      </c>
      <c r="B27" s="15" t="s">
        <v>114</v>
      </c>
      <c r="C27" s="16">
        <f>LandGEMOutputs!$F$38*0.25</f>
        <v>0</v>
      </c>
      <c r="D27" s="17">
        <f t="shared" si="1"/>
        <v>0</v>
      </c>
      <c r="F27" s="14" t="s">
        <v>31</v>
      </c>
      <c r="G27" s="15" t="s">
        <v>106</v>
      </c>
      <c r="H27" s="16">
        <f>LandGEMOutputs!$F$22*(1-UserInputs!B14)</f>
        <v>0</v>
      </c>
      <c r="I27" s="17">
        <f t="shared" si="2"/>
        <v>0</v>
      </c>
    </row>
    <row r="28" spans="1:9" x14ac:dyDescent="0.25">
      <c r="A28" s="18" t="s">
        <v>49</v>
      </c>
      <c r="B28" s="19" t="s">
        <v>115</v>
      </c>
      <c r="C28" s="20">
        <f>LandGEMOutputs!$F$40*0.25</f>
        <v>0</v>
      </c>
      <c r="D28" s="21">
        <f t="shared" si="1"/>
        <v>0</v>
      </c>
      <c r="F28" s="18" t="s">
        <v>32</v>
      </c>
      <c r="G28" s="19" t="s">
        <v>107</v>
      </c>
      <c r="H28" s="20">
        <f>LandGEMOutputs!$F$23*(1-UserInputs!B14)</f>
        <v>0</v>
      </c>
      <c r="I28" s="21">
        <f t="shared" si="2"/>
        <v>0</v>
      </c>
    </row>
    <row r="29" spans="1:9" x14ac:dyDescent="0.25">
      <c r="A29" s="14" t="s">
        <v>51</v>
      </c>
      <c r="B29" s="15" t="s">
        <v>116</v>
      </c>
      <c r="C29" s="16">
        <f>LandGEMOutputs!$F$42*0.25</f>
        <v>0</v>
      </c>
      <c r="D29" s="17">
        <f t="shared" si="1"/>
        <v>0</v>
      </c>
      <c r="F29" s="14" t="s">
        <v>33</v>
      </c>
      <c r="G29" s="15" t="s">
        <v>108</v>
      </c>
      <c r="H29" s="16">
        <f>LandGEMOutputs!$F$24*(1-UserInputs!B14)</f>
        <v>0</v>
      </c>
      <c r="I29" s="17">
        <f t="shared" si="2"/>
        <v>0</v>
      </c>
    </row>
    <row r="30" spans="1:9" x14ac:dyDescent="0.25">
      <c r="A30" s="18" t="s">
        <v>52</v>
      </c>
      <c r="B30" s="19"/>
      <c r="C30" s="20">
        <f>LandGEMOutputs!$F$43*0.25</f>
        <v>0</v>
      </c>
      <c r="D30" s="21">
        <f t="shared" si="1"/>
        <v>0</v>
      </c>
      <c r="F30" s="18" t="s">
        <v>35</v>
      </c>
      <c r="G30" s="19" t="s">
        <v>109</v>
      </c>
      <c r="H30" s="20">
        <f>LandGEMOutputs!$F$26*(1-UserInputs!B14)</f>
        <v>0</v>
      </c>
      <c r="I30" s="21">
        <f t="shared" si="2"/>
        <v>0</v>
      </c>
    </row>
    <row r="31" spans="1:9" x14ac:dyDescent="0.25">
      <c r="A31" s="14" t="s">
        <v>53</v>
      </c>
      <c r="B31" s="15" t="s">
        <v>117</v>
      </c>
      <c r="C31" s="16">
        <f>LandGEMOutputs!$F$44*0.25</f>
        <v>0</v>
      </c>
      <c r="D31" s="17">
        <f t="shared" si="1"/>
        <v>0</v>
      </c>
      <c r="F31" s="14" t="s">
        <v>36</v>
      </c>
      <c r="G31" s="15" t="s">
        <v>110</v>
      </c>
      <c r="H31" s="16">
        <f>LandGEMOutputs!$F$27*(1-UserInputs!B14)</f>
        <v>0</v>
      </c>
      <c r="I31" s="17">
        <f t="shared" si="2"/>
        <v>0</v>
      </c>
    </row>
    <row r="32" spans="1:9" x14ac:dyDescent="0.25">
      <c r="A32" s="18" t="s">
        <v>56</v>
      </c>
      <c r="B32" s="19" t="s">
        <v>118</v>
      </c>
      <c r="C32" s="20">
        <f>LandGEMOutputs!$F$47*0.25</f>
        <v>0</v>
      </c>
      <c r="D32" s="21">
        <f t="shared" si="1"/>
        <v>0</v>
      </c>
      <c r="F32" s="18" t="s">
        <v>38</v>
      </c>
      <c r="G32" s="19" t="s">
        <v>111</v>
      </c>
      <c r="H32" s="20">
        <f>LandGEMOutputs!$F$29*(1-UserInputs!B14)</f>
        <v>0</v>
      </c>
      <c r="I32" s="21">
        <f t="shared" si="2"/>
        <v>0</v>
      </c>
    </row>
    <row r="33" spans="1:9" x14ac:dyDescent="0.25">
      <c r="A33" s="14" t="s">
        <v>59</v>
      </c>
      <c r="B33" s="15" t="s">
        <v>122</v>
      </c>
      <c r="C33" s="16">
        <f>IF(UserInputs!$B$9="YES",0,LandGEMOutputs!$F$50*0.25)</f>
        <v>0</v>
      </c>
      <c r="D33" s="17">
        <f t="shared" si="1"/>
        <v>0</v>
      </c>
      <c r="F33" s="14" t="s">
        <v>41</v>
      </c>
      <c r="G33" s="15" t="s">
        <v>112</v>
      </c>
      <c r="H33" s="16">
        <f>LandGEMOutputs!$F$32*(1-UserInputs!B14)</f>
        <v>0</v>
      </c>
      <c r="I33" s="17">
        <f t="shared" si="2"/>
        <v>0</v>
      </c>
    </row>
    <row r="34" spans="1:9" x14ac:dyDescent="0.25">
      <c r="A34" s="18" t="s">
        <v>60</v>
      </c>
      <c r="B34" s="19" t="s">
        <v>122</v>
      </c>
      <c r="C34" s="20">
        <f>IF(UserInputs!$B$9="YES",LandGEMOutputs!$F$51*0.25,0)</f>
        <v>0</v>
      </c>
      <c r="D34" s="21">
        <f t="shared" si="1"/>
        <v>0</v>
      </c>
      <c r="F34" s="18" t="s">
        <v>46</v>
      </c>
      <c r="G34" s="19" t="s">
        <v>113</v>
      </c>
      <c r="H34" s="20">
        <f>LandGEMOutputs!$F$37*(1-UserInputs!B14)</f>
        <v>0</v>
      </c>
      <c r="I34" s="21">
        <f t="shared" si="2"/>
        <v>0</v>
      </c>
    </row>
    <row r="35" spans="1:9" x14ac:dyDescent="0.25">
      <c r="A35" s="14" t="s">
        <v>61</v>
      </c>
      <c r="B35" s="15" t="s">
        <v>119</v>
      </c>
      <c r="C35" s="16">
        <f>LandGEMOutputs!$F$52*0.25</f>
        <v>0</v>
      </c>
      <c r="D35" s="17">
        <f t="shared" si="1"/>
        <v>0</v>
      </c>
      <c r="F35" s="14" t="s">
        <v>47</v>
      </c>
      <c r="G35" s="15" t="s">
        <v>114</v>
      </c>
      <c r="H35" s="16">
        <f>LandGEMOutputs!$F$38*(1-UserInputs!B14)</f>
        <v>0</v>
      </c>
      <c r="I35" s="17">
        <f t="shared" si="2"/>
        <v>0</v>
      </c>
    </row>
    <row r="36" spans="1:9" x14ac:dyDescent="0.25">
      <c r="A36" s="18" t="s">
        <v>62</v>
      </c>
      <c r="B36" s="19" t="s">
        <v>120</v>
      </c>
      <c r="C36" s="20">
        <f>LandGEMOutputs!$F$53*0.25</f>
        <v>0</v>
      </c>
      <c r="D36" s="21">
        <f t="shared" si="1"/>
        <v>0</v>
      </c>
      <c r="F36" s="18" t="s">
        <v>49</v>
      </c>
      <c r="G36" s="19" t="s">
        <v>115</v>
      </c>
      <c r="H36" s="20">
        <f>LandGEMOutputs!$F$40*(1-UserInputs!B14)</f>
        <v>0</v>
      </c>
      <c r="I36" s="21">
        <f t="shared" si="2"/>
        <v>0</v>
      </c>
    </row>
    <row r="37" spans="1:9" ht="15.75" thickBot="1" x14ac:dyDescent="0.3">
      <c r="A37" s="14" t="s">
        <v>63</v>
      </c>
      <c r="B37" s="15" t="s">
        <v>121</v>
      </c>
      <c r="C37" s="16">
        <f>LandGEMOutputs!$F$54*0.25</f>
        <v>0</v>
      </c>
      <c r="D37" s="17">
        <f t="shared" si="1"/>
        <v>0</v>
      </c>
      <c r="F37" s="14" t="s">
        <v>51</v>
      </c>
      <c r="G37" s="15" t="s">
        <v>116</v>
      </c>
      <c r="H37" s="16">
        <f>LandGEMOutputs!$F$42*(1-UserInputs!B14)</f>
        <v>0</v>
      </c>
      <c r="I37" s="17">
        <f t="shared" si="2"/>
        <v>0</v>
      </c>
    </row>
    <row r="38" spans="1:9" ht="15.75" thickBot="1" x14ac:dyDescent="0.3">
      <c r="A38" s="83" t="s">
        <v>69</v>
      </c>
      <c r="B38" s="84"/>
      <c r="C38" s="22">
        <f>ROUND(SUM(C9:C37),4)</f>
        <v>0</v>
      </c>
      <c r="D38" s="23">
        <f>ROUND(SUM(D9:D37),4)</f>
        <v>0</v>
      </c>
      <c r="F38" s="18" t="s">
        <v>52</v>
      </c>
      <c r="G38" s="19"/>
      <c r="H38" s="20">
        <f>LandGEMOutputs!$F$43*(1-UserInputs!B14)</f>
        <v>0</v>
      </c>
      <c r="I38" s="21">
        <f t="shared" si="2"/>
        <v>0</v>
      </c>
    </row>
    <row r="39" spans="1:9" x14ac:dyDescent="0.25">
      <c r="F39" s="14" t="s">
        <v>53</v>
      </c>
      <c r="G39" s="15" t="s">
        <v>117</v>
      </c>
      <c r="H39" s="16">
        <f>LandGEMOutputs!$F$44*(1-UserInputs!B14)</f>
        <v>0</v>
      </c>
      <c r="I39" s="17">
        <f t="shared" si="2"/>
        <v>0</v>
      </c>
    </row>
    <row r="40" spans="1:9" x14ac:dyDescent="0.25">
      <c r="F40" s="18" t="s">
        <v>56</v>
      </c>
      <c r="G40" s="19" t="s">
        <v>118</v>
      </c>
      <c r="H40" s="20">
        <f>LandGEMOutputs!$F$47*(1-UserInputs!B14)</f>
        <v>0</v>
      </c>
      <c r="I40" s="21">
        <f t="shared" si="2"/>
        <v>0</v>
      </c>
    </row>
    <row r="41" spans="1:9" x14ac:dyDescent="0.25">
      <c r="F41" s="14" t="s">
        <v>59</v>
      </c>
      <c r="G41" s="15" t="s">
        <v>122</v>
      </c>
      <c r="H41" s="16">
        <f>IF(UserInputs!$B$9="YES",0,LandGEMOutputs!$F$50*(1-UserInputs!B14))</f>
        <v>0</v>
      </c>
      <c r="I41" s="17">
        <f t="shared" si="2"/>
        <v>0</v>
      </c>
    </row>
    <row r="42" spans="1:9" x14ac:dyDescent="0.25">
      <c r="F42" s="18" t="s">
        <v>60</v>
      </c>
      <c r="G42" s="19" t="s">
        <v>122</v>
      </c>
      <c r="H42" s="20">
        <f>IF(UserInputs!$B$9="YES",LandGEMOutputs!$F$51*(1-UserInputs!B14),0)</f>
        <v>0</v>
      </c>
      <c r="I42" s="21">
        <f t="shared" si="2"/>
        <v>0</v>
      </c>
    </row>
    <row r="43" spans="1:9" x14ac:dyDescent="0.25">
      <c r="F43" s="14" t="s">
        <v>61</v>
      </c>
      <c r="G43" s="15" t="s">
        <v>119</v>
      </c>
      <c r="H43" s="16">
        <f>LandGEMOutputs!$F$52*(1-UserInputs!B14)</f>
        <v>0</v>
      </c>
      <c r="I43" s="17">
        <f t="shared" si="2"/>
        <v>0</v>
      </c>
    </row>
    <row r="44" spans="1:9" x14ac:dyDescent="0.25">
      <c r="F44" s="18" t="s">
        <v>62</v>
      </c>
      <c r="G44" s="19" t="s">
        <v>120</v>
      </c>
      <c r="H44" s="20">
        <f>LandGEMOutputs!$F$53*(1-UserInputs!B14)</f>
        <v>0</v>
      </c>
      <c r="I44" s="21">
        <f t="shared" si="2"/>
        <v>0</v>
      </c>
    </row>
    <row r="45" spans="1:9" ht="15.75" thickBot="1" x14ac:dyDescent="0.3">
      <c r="F45" s="14" t="s">
        <v>63</v>
      </c>
      <c r="G45" s="15" t="s">
        <v>121</v>
      </c>
      <c r="H45" s="16">
        <f>LandGEMOutputs!$F$54*(1-UserInputs!B14)</f>
        <v>0</v>
      </c>
      <c r="I45" s="17">
        <f t="shared" si="2"/>
        <v>0</v>
      </c>
    </row>
    <row r="46" spans="1:9" ht="15.75" thickBot="1" x14ac:dyDescent="0.3">
      <c r="F46" s="83" t="s">
        <v>69</v>
      </c>
      <c r="G46" s="84"/>
      <c r="H46" s="22">
        <f>ROUND(SUM(H17:H45),4)</f>
        <v>0</v>
      </c>
      <c r="I46" s="23">
        <f>ROUND(SUM(I17:I45),4)</f>
        <v>0</v>
      </c>
    </row>
  </sheetData>
  <sheetProtection algorithmName="SHA-512" hashValue="cZKyYFmgbOE0+be4vCNrTgncBrFj7ghNtWqUiqWr87S7J6EwQS5LGtj6m+U9MFA/5Tzw8chKwk4+SDZLVljyQQ==" saltValue="LFs4cwW2lJf81FJavGmjXg==" spinCount="100000" sheet="1" objects="1" scenarios="1"/>
  <mergeCells count="46">
    <mergeCell ref="F1:I1"/>
    <mergeCell ref="F2:G2"/>
    <mergeCell ref="H2:I2"/>
    <mergeCell ref="A38:B38"/>
    <mergeCell ref="A1:D1"/>
    <mergeCell ref="A2:B2"/>
    <mergeCell ref="C2:D2"/>
    <mergeCell ref="A3:B3"/>
    <mergeCell ref="C3:D3"/>
    <mergeCell ref="C7:D7"/>
    <mergeCell ref="A7:A8"/>
    <mergeCell ref="B7:B8"/>
    <mergeCell ref="A4:B4"/>
    <mergeCell ref="A5:B5"/>
    <mergeCell ref="A6:B6"/>
    <mergeCell ref="C6:D6"/>
    <mergeCell ref="C5:D5"/>
    <mergeCell ref="C4:D4"/>
    <mergeCell ref="F3:G3"/>
    <mergeCell ref="H3:I3"/>
    <mergeCell ref="F4:G4"/>
    <mergeCell ref="H4:I4"/>
    <mergeCell ref="F5:G5"/>
    <mergeCell ref="H5:I5"/>
    <mergeCell ref="F6:G6"/>
    <mergeCell ref="F7:G7"/>
    <mergeCell ref="H6:I6"/>
    <mergeCell ref="H7:I7"/>
    <mergeCell ref="F15:F16"/>
    <mergeCell ref="G15:G16"/>
    <mergeCell ref="H15:I15"/>
    <mergeCell ref="H12:I12"/>
    <mergeCell ref="F13:G13"/>
    <mergeCell ref="H13:I13"/>
    <mergeCell ref="F14:G14"/>
    <mergeCell ref="H14:I14"/>
    <mergeCell ref="F46:G46"/>
    <mergeCell ref="F8:G8"/>
    <mergeCell ref="H8:I8"/>
    <mergeCell ref="F9:G9"/>
    <mergeCell ref="H9:I9"/>
    <mergeCell ref="F10:G10"/>
    <mergeCell ref="H10:I10"/>
    <mergeCell ref="F11:G11"/>
    <mergeCell ref="H11:I11"/>
    <mergeCell ref="F12:G1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Tool Guidance</vt:lpstr>
      <vt:lpstr>UserInputs</vt:lpstr>
      <vt:lpstr>LandGEMOutputs</vt:lpstr>
      <vt:lpstr>Emissions Summary</vt:lpstr>
    </vt:vector>
  </TitlesOfParts>
  <Company>State of Missouri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Vander Veen, Josh</dc:creator>
  <cp:lastModifiedBy>Rice, Heidi</cp:lastModifiedBy>
  <dcterms:created xsi:type="dcterms:W3CDTF">2024-12-04T21:38:44Z</dcterms:created>
  <dcterms:modified xsi:type="dcterms:W3CDTF">2025-02-05T21:42:24Z</dcterms:modified>
</cp:coreProperties>
</file>