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tabRatio="500" activeTab="2"/>
  </bookViews>
  <sheets>
    <sheet name="HUC date Range Practice Detail" sheetId="1" r:id="rId1"/>
    <sheet name="Summary of Results" sheetId="2" r:id="rId2"/>
    <sheet name="Mid-S Fork Salt Practice Detail" sheetId="3" r:id="rId3"/>
  </sheets>
  <definedNames>
    <definedName name="_xlnm.Print_Area" localSheetId="2">'Mid-S Fork Salt Practice Detail'!$A$1:$AO$1</definedName>
    <definedName name="_xlnm.Print_Area" localSheetId="1">'Summary of Results'!$A$1:$O$41</definedName>
  </definedNames>
  <calcPr fullCalcOnLoad="1"/>
</workbook>
</file>

<file path=xl/sharedStrings.xml><?xml version="1.0" encoding="utf-8"?>
<sst xmlns="http://schemas.openxmlformats.org/spreadsheetml/2006/main" count="6454" uniqueCount="190">
  <si>
    <t>Extents Installed</t>
  </si>
  <si>
    <t>FY</t>
  </si>
  <si>
    <t>HUC 8</t>
  </si>
  <si>
    <t>HUC 12</t>
  </si>
  <si>
    <t>07110006</t>
  </si>
  <si>
    <t>071100060101</t>
  </si>
  <si>
    <t>AUDRAIN</t>
  </si>
  <si>
    <t>DSL-04</t>
  </si>
  <si>
    <t>LIN FT</t>
  </si>
  <si>
    <t>DSL-44</t>
  </si>
  <si>
    <t>DWP-03</t>
  </si>
  <si>
    <t>AC</t>
  </si>
  <si>
    <t>BOONE</t>
  </si>
  <si>
    <t>MONROE</t>
  </si>
  <si>
    <t>DWP-01</t>
  </si>
  <si>
    <t>CU YD</t>
  </si>
  <si>
    <t>N340</t>
  </si>
  <si>
    <t>071100060102</t>
  </si>
  <si>
    <t>071100060103</t>
  </si>
  <si>
    <t>071100060104</t>
  </si>
  <si>
    <t>DWC-01</t>
  </si>
  <si>
    <t>071100060105</t>
  </si>
  <si>
    <t>071100060201</t>
  </si>
  <si>
    <t>MACON</t>
  </si>
  <si>
    <t>071100060202</t>
  </si>
  <si>
    <t>071100060203</t>
  </si>
  <si>
    <t>071100060204</t>
  </si>
  <si>
    <t>RANDOLPH</t>
  </si>
  <si>
    <t>071100060205</t>
  </si>
  <si>
    <t>071100060206</t>
  </si>
  <si>
    <t>071100060207</t>
  </si>
  <si>
    <t>071100060208</t>
  </si>
  <si>
    <t>SHELBY</t>
  </si>
  <si>
    <t>071100060301</t>
  </si>
  <si>
    <t>071100060302</t>
  </si>
  <si>
    <t>071100060303</t>
  </si>
  <si>
    <t>071100060304</t>
  </si>
  <si>
    <t>071100060305</t>
  </si>
  <si>
    <t>071100060306</t>
  </si>
  <si>
    <t>RALLS</t>
  </si>
  <si>
    <t>071100060307</t>
  </si>
  <si>
    <t>071100060308</t>
  </si>
  <si>
    <t>071100060401</t>
  </si>
  <si>
    <t>071100060402</t>
  </si>
  <si>
    <t>071100060501</t>
  </si>
  <si>
    <t>CALLAWAY</t>
  </si>
  <si>
    <t>071100060502</t>
  </si>
  <si>
    <t>071100060503</t>
  </si>
  <si>
    <t>MONTGOMERY</t>
  </si>
  <si>
    <t>071100060504</t>
  </si>
  <si>
    <t>071100060505</t>
  </si>
  <si>
    <t>071100060506</t>
  </si>
  <si>
    <t>071100060507</t>
  </si>
  <si>
    <t>071100060508</t>
  </si>
  <si>
    <t>071100060509</t>
  </si>
  <si>
    <t>071100060510</t>
  </si>
  <si>
    <t>10290108</t>
  </si>
  <si>
    <t>CASS</t>
  </si>
  <si>
    <t>102901080102</t>
  </si>
  <si>
    <t>102901080103</t>
  </si>
  <si>
    <t>102901080104</t>
  </si>
  <si>
    <t>102901080105</t>
  </si>
  <si>
    <t>102901080201</t>
  </si>
  <si>
    <t>102901080202</t>
  </si>
  <si>
    <t>102901080203</t>
  </si>
  <si>
    <t>BATES</t>
  </si>
  <si>
    <t>102901080204</t>
  </si>
  <si>
    <t>102901080205</t>
  </si>
  <si>
    <t>102901080301</t>
  </si>
  <si>
    <t>102901080302</t>
  </si>
  <si>
    <t>JACKSON</t>
  </si>
  <si>
    <t>102901080303</t>
  </si>
  <si>
    <t>JOHNSON</t>
  </si>
  <si>
    <t>102901080304</t>
  </si>
  <si>
    <t>102901080305</t>
  </si>
  <si>
    <t>102901080306</t>
  </si>
  <si>
    <t>102901080307</t>
  </si>
  <si>
    <t>102901080308</t>
  </si>
  <si>
    <t>102901080309</t>
  </si>
  <si>
    <t>102901080401</t>
  </si>
  <si>
    <t>102901080402</t>
  </si>
  <si>
    <t>HENRY</t>
  </si>
  <si>
    <t>102901080403</t>
  </si>
  <si>
    <t>102901080404</t>
  </si>
  <si>
    <t>102901080405</t>
  </si>
  <si>
    <t>102901080501</t>
  </si>
  <si>
    <t>102901080502</t>
  </si>
  <si>
    <t>102901080503</t>
  </si>
  <si>
    <t>102901080504</t>
  </si>
  <si>
    <t>102901080505</t>
  </si>
  <si>
    <t>102901080506</t>
  </si>
  <si>
    <t>102901080601</t>
  </si>
  <si>
    <t>102901080602</t>
  </si>
  <si>
    <t>102901080603</t>
  </si>
  <si>
    <t>102901080604</t>
  </si>
  <si>
    <t>102901080605</t>
  </si>
  <si>
    <t>ST. CLAIR</t>
  </si>
  <si>
    <t>102901080606</t>
  </si>
  <si>
    <t>102901080701</t>
  </si>
  <si>
    <t>102901080702</t>
  </si>
  <si>
    <t>102901080703</t>
  </si>
  <si>
    <t>102901080801</t>
  </si>
  <si>
    <t>102901080802</t>
  </si>
  <si>
    <t>102901080803</t>
  </si>
  <si>
    <t>PETTIS</t>
  </si>
  <si>
    <t>102901080804</t>
  </si>
  <si>
    <t>BENTON</t>
  </si>
  <si>
    <t>102901080805</t>
  </si>
  <si>
    <t>102901080806</t>
  </si>
  <si>
    <t>102901080807</t>
  </si>
  <si>
    <t>102901080901</t>
  </si>
  <si>
    <t>102901080902</t>
  </si>
  <si>
    <t>County</t>
  </si>
  <si>
    <t># of Practices</t>
  </si>
  <si>
    <t>Total Cost share</t>
  </si>
  <si>
    <t xml:space="preserve">Acres </t>
  </si>
  <si>
    <t>Total Tons Saved</t>
  </si>
  <si>
    <t>Lifespan</t>
  </si>
  <si>
    <t>Practice Code</t>
  </si>
  <si>
    <t>Practice Name</t>
  </si>
  <si>
    <t>P-factor</t>
  </si>
  <si>
    <t>Soil P conc. %</t>
  </si>
  <si>
    <t>R-factor:</t>
  </si>
  <si>
    <t>Weather Station:</t>
  </si>
  <si>
    <t>Count</t>
  </si>
  <si>
    <t>lbs TP reduced / year</t>
  </si>
  <si>
    <t>BMP</t>
  </si>
  <si>
    <t>STEPL Adjustments</t>
  </si>
  <si>
    <t>Erosion Type</t>
  </si>
  <si>
    <t xml:space="preserve"> S &amp; R</t>
  </si>
  <si>
    <t>Gully</t>
  </si>
  <si>
    <t>N/A</t>
  </si>
  <si>
    <t>(A)</t>
  </si>
  <si>
    <t>(B)</t>
  </si>
  <si>
    <t>(C)</t>
  </si>
  <si>
    <r>
      <t>Assumed Dry Density Soil Weight (tons/ft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</si>
  <si>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Assumed</t>
  </si>
  <si>
    <t>(E)</t>
  </si>
  <si>
    <t>(D)</t>
  </si>
  <si>
    <t>Pre BMP Erosion; Back Calculation (Tons/Lifespan)</t>
  </si>
  <si>
    <t>(F)</t>
  </si>
  <si>
    <t>(G)</t>
  </si>
  <si>
    <t>(H)</t>
  </si>
  <si>
    <t>Ave Depth (FT)</t>
  </si>
  <si>
    <t>Ave Length (FT)</t>
  </si>
  <si>
    <t>Silt Loam</t>
  </si>
  <si>
    <t>P Load      (no BMP)   (lb/yr)</t>
  </si>
  <si>
    <t>P Load      (with BMP)   (lb/yr)</t>
  </si>
  <si>
    <t>Annual credits generated at 4.0 to 1.0 trade ratio</t>
  </si>
  <si>
    <t>Total project credits generated (Annual x  Lifespan) at a  4.0 to 1.0 trade ratio</t>
  </si>
  <si>
    <t>= A / C</t>
  </si>
  <si>
    <t>=  D / B</t>
  </si>
  <si>
    <t>= E / ( F * G )</t>
  </si>
  <si>
    <t xml:space="preserve"> Calculated Volume Voided    (Cubic Feet)</t>
  </si>
  <si>
    <t>Input</t>
  </si>
  <si>
    <t>Gully&amp;Streambank</t>
  </si>
  <si>
    <t>STEPL Worksheet Data is Entered into:</t>
  </si>
  <si>
    <t>(I)</t>
  </si>
  <si>
    <t xml:space="preserve"> = H</t>
  </si>
  <si>
    <t>Top Width (FT)</t>
  </si>
  <si>
    <t>Back Calculated  Bottom Width (FT)</t>
  </si>
  <si>
    <t>Years to Form</t>
  </si>
  <si>
    <t>(J)</t>
  </si>
  <si>
    <t xml:space="preserve">(C) </t>
  </si>
  <si>
    <t>Check Totals</t>
  </si>
  <si>
    <t>Cover Crop Project Lifespan is 1 year, and Total Cost Share divided by Acres indicates that is the length of the Contract.</t>
  </si>
  <si>
    <t>All Counties</t>
  </si>
  <si>
    <t>Sod Waterways</t>
  </si>
  <si>
    <t>Terrace Systems</t>
  </si>
  <si>
    <t>Water Impoundment Reservoir</t>
  </si>
  <si>
    <t>BMP Sed Reduction Efficiency</t>
  </si>
  <si>
    <t>lbs TP reduced / yr</t>
  </si>
  <si>
    <t>ACRES</t>
  </si>
  <si>
    <t>Project Life Span 10 years</t>
  </si>
  <si>
    <t>Water and Sediment Control Basins</t>
  </si>
  <si>
    <t>Total Watershed Annual Reduction Estimated</t>
  </si>
  <si>
    <t>Mexico, MO</t>
  </si>
  <si>
    <t>Moberly, MO</t>
  </si>
  <si>
    <t>Salisbury, MO</t>
  </si>
  <si>
    <t>Louisiana, MO</t>
  </si>
  <si>
    <t>Hermann, MO</t>
  </si>
  <si>
    <t>Edina, MO</t>
  </si>
  <si>
    <t>Fulton, MO</t>
  </si>
  <si>
    <t>California, MO</t>
  </si>
  <si>
    <t>N Load (No BMP) (lb/yr)</t>
  </si>
  <si>
    <t>N Load      (with BMP)   (lb/yr)</t>
  </si>
  <si>
    <t>P Reductions (lbs/yr)</t>
  </si>
  <si>
    <t>N Reductions (lbs/yr)</t>
  </si>
  <si>
    <t>lbs TN reduced / yr</t>
  </si>
  <si>
    <t>lbs TN reduced / year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</si>
</sst>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#,##0.0000"/>
    <numFmt numFmtId="166" formatCode="\ mm/dd/yyyy"/>
    <numFmt numFmtId="167" formatCode="h\:mm\:ss\ AM/PM"/>
    <numFmt numFmtId="168" formatCode="_(* #,##0.0_);_(* \(#,##0.0\);_(* &quot;-&quot;??_);_(@_)"/>
    <numFmt numFmtId="169" formatCode="0.000"/>
    <numFmt numFmtId="170" formatCode="0.0"/>
    <numFmt numFmtId="171" formatCode="_(* #,##0.0_);_(* \(#,##0.0\);_(* &quot;-&quot;?_);_(@_)"/>
    <numFmt numFmtId="172" formatCode="0.00000"/>
    <numFmt numFmtId="173" formatCode="0.0000"/>
    <numFmt numFmtId="174" formatCode="0.0000000"/>
    <numFmt numFmtId="175" formatCode="0.000000"/>
    <numFmt numFmtId="176" formatCode="_(* #,##0.000_);_(* \(#,##0.000\);_(* &quot;-&quot;???_);_(@_)"/>
    <numFmt numFmtId="177" formatCode="_(* #,##0.000_);_(* \(#,##0.000\);_(* &quot;-&quot;??_);_(@_)"/>
    <numFmt numFmtId="178" formatCode="_(* #,##0_);_(* \(#,##0\);_(* &quot;-&quot;??_);_(@_)"/>
    <numFmt numFmtId="179" formatCode="[$-409]dddd\,\ mmmm\ d\,\ yyyy"/>
    <numFmt numFmtId="180" formatCode="[$-409]h:mm:ss\ AM/PM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43" fontId="0" fillId="0" borderId="0" xfId="42" applyFont="1" applyAlignment="1">
      <alignment vertical="top"/>
    </xf>
    <xf numFmtId="168" fontId="0" fillId="0" borderId="0" xfId="42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42" applyFont="1" applyAlignment="1">
      <alignment horizontal="center"/>
    </xf>
    <xf numFmtId="16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6" xfId="0" applyBorder="1" applyAlignment="1">
      <alignment vertical="top"/>
    </xf>
    <xf numFmtId="0" fontId="2" fillId="0" borderId="0" xfId="0" applyFont="1" applyAlignment="1" quotePrefix="1">
      <alignment horizontal="center"/>
    </xf>
    <xf numFmtId="4" fontId="0" fillId="0" borderId="0" xfId="0" applyNumberFormat="1" applyFill="1" applyAlignment="1">
      <alignment vertical="top"/>
    </xf>
    <xf numFmtId="1" fontId="2" fillId="0" borderId="0" xfId="0" applyNumberFormat="1" applyFont="1" applyAlignment="1">
      <alignment horizontal="center"/>
    </xf>
    <xf numFmtId="168" fontId="0" fillId="0" borderId="16" xfId="42" applyNumberFormat="1" applyFont="1" applyBorder="1" applyAlignment="1">
      <alignment vertical="top"/>
    </xf>
    <xf numFmtId="168" fontId="2" fillId="0" borderId="0" xfId="42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/>
    </xf>
    <xf numFmtId="168" fontId="0" fillId="0" borderId="0" xfId="0" applyNumberFormat="1" applyAlignment="1">
      <alignment vertical="top"/>
    </xf>
    <xf numFmtId="168" fontId="0" fillId="0" borderId="16" xfId="0" applyNumberFormat="1" applyBorder="1" applyAlignment="1">
      <alignment vertical="top"/>
    </xf>
    <xf numFmtId="168" fontId="0" fillId="0" borderId="0" xfId="0" applyNumberFormat="1" applyBorder="1" applyAlignment="1">
      <alignment vertical="top"/>
    </xf>
    <xf numFmtId="168" fontId="0" fillId="0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43" fontId="0" fillId="0" borderId="0" xfId="0" applyNumberFormat="1" applyAlignment="1">
      <alignment vertical="top"/>
    </xf>
    <xf numFmtId="0" fontId="0" fillId="34" borderId="0" xfId="0" applyFill="1" applyAlignment="1">
      <alignment vertical="top"/>
    </xf>
    <xf numFmtId="170" fontId="0" fillId="0" borderId="0" xfId="42" applyNumberFormat="1" applyFont="1" applyAlignment="1">
      <alignment vertical="top"/>
    </xf>
    <xf numFmtId="170" fontId="0" fillId="0" borderId="16" xfId="42" applyNumberFormat="1" applyFont="1" applyBorder="1" applyAlignment="1">
      <alignment vertical="top"/>
    </xf>
    <xf numFmtId="170" fontId="2" fillId="0" borderId="0" xfId="42" applyNumberFormat="1" applyFont="1" applyAlignment="1">
      <alignment horizontal="center" wrapText="1"/>
    </xf>
    <xf numFmtId="2" fontId="0" fillId="0" borderId="0" xfId="0" applyNumberFormat="1" applyAlignment="1">
      <alignment vertical="top"/>
    </xf>
    <xf numFmtId="1" fontId="0" fillId="0" borderId="16" xfId="0" applyNumberFormat="1" applyBorder="1" applyAlignment="1">
      <alignment vertical="top"/>
    </xf>
    <xf numFmtId="3" fontId="0" fillId="0" borderId="16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4" fontId="0" fillId="0" borderId="16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0" fontId="2" fillId="13" borderId="0" xfId="0" applyFont="1" applyFill="1" applyAlignment="1">
      <alignment horizontal="center" wrapText="1"/>
    </xf>
    <xf numFmtId="0" fontId="0" fillId="13" borderId="0" xfId="0" applyFill="1" applyAlignment="1">
      <alignment vertical="top"/>
    </xf>
    <xf numFmtId="0" fontId="2" fillId="13" borderId="0" xfId="0" applyFont="1" applyFill="1" applyAlignment="1">
      <alignment horizontal="center" vertical="top"/>
    </xf>
    <xf numFmtId="0" fontId="2" fillId="13" borderId="0" xfId="0" applyFont="1" applyFill="1" applyAlignment="1" quotePrefix="1">
      <alignment horizontal="center"/>
    </xf>
    <xf numFmtId="0" fontId="2" fillId="13" borderId="0" xfId="0" applyFont="1" applyFill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0" fillId="13" borderId="16" xfId="0" applyFill="1" applyBorder="1" applyAlignment="1">
      <alignment vertical="top"/>
    </xf>
    <xf numFmtId="43" fontId="2" fillId="13" borderId="0" xfId="42" applyFont="1" applyFill="1" applyAlignment="1">
      <alignment horizontal="center"/>
    </xf>
    <xf numFmtId="2" fontId="2" fillId="13" borderId="0" xfId="0" applyNumberFormat="1" applyFont="1" applyFill="1" applyAlignment="1">
      <alignment horizontal="center"/>
    </xf>
    <xf numFmtId="43" fontId="2" fillId="13" borderId="16" xfId="42" applyFont="1" applyFill="1" applyBorder="1" applyAlignment="1">
      <alignment horizontal="center"/>
    </xf>
    <xf numFmtId="2" fontId="2" fillId="13" borderId="16" xfId="0" applyNumberFormat="1" applyFont="1" applyFill="1" applyBorder="1" applyAlignment="1">
      <alignment horizontal="center"/>
    </xf>
    <xf numFmtId="168" fontId="0" fillId="0" borderId="0" xfId="42" applyNumberFormat="1" applyFont="1" applyAlignment="1">
      <alignment horizontal="center"/>
    </xf>
    <xf numFmtId="168" fontId="2" fillId="0" borderId="0" xfId="42" applyNumberFormat="1" applyFont="1" applyAlignment="1">
      <alignment vertical="top"/>
    </xf>
    <xf numFmtId="168" fontId="45" fillId="0" borderId="0" xfId="42" applyNumberFormat="1" applyFont="1" applyAlignment="1">
      <alignment vertical="top"/>
    </xf>
    <xf numFmtId="168" fontId="46" fillId="0" borderId="0" xfId="42" applyNumberFormat="1" applyFont="1" applyAlignment="1">
      <alignment vertical="top"/>
    </xf>
    <xf numFmtId="168" fontId="46" fillId="0" borderId="16" xfId="42" applyNumberFormat="1" applyFont="1" applyBorder="1" applyAlignment="1">
      <alignment vertical="top"/>
    </xf>
    <xf numFmtId="170" fontId="46" fillId="0" borderId="0" xfId="0" applyNumberFormat="1" applyFont="1" applyAlignment="1">
      <alignment vertical="top"/>
    </xf>
    <xf numFmtId="168" fontId="47" fillId="0" borderId="0" xfId="42" applyNumberFormat="1" applyFont="1" applyAlignment="1">
      <alignment vertical="top"/>
    </xf>
    <xf numFmtId="0" fontId="48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7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13.7109375" style="0" customWidth="1"/>
    <col min="4" max="4" width="15.00390625" style="0" customWidth="1"/>
    <col min="5" max="5" width="13.57421875" style="0" customWidth="1"/>
    <col min="6" max="6" width="30.421875" style="0" bestFit="1" customWidth="1"/>
    <col min="7" max="7" width="13.140625" style="0" customWidth="1"/>
    <col min="8" max="8" width="15.28125" style="0" customWidth="1"/>
    <col min="9" max="9" width="17.57421875" style="0" customWidth="1"/>
    <col min="11" max="11" width="17.28125" style="0" customWidth="1"/>
  </cols>
  <sheetData>
    <row r="1" spans="1:13" s="6" customFormat="1" ht="12.75">
      <c r="A1" s="6" t="s">
        <v>1</v>
      </c>
      <c r="B1" s="6" t="s">
        <v>2</v>
      </c>
      <c r="C1" s="6" t="s">
        <v>3</v>
      </c>
      <c r="D1" s="6" t="s">
        <v>112</v>
      </c>
      <c r="E1" s="6" t="s">
        <v>118</v>
      </c>
      <c r="F1" s="6" t="s">
        <v>119</v>
      </c>
      <c r="G1" s="11" t="s">
        <v>113</v>
      </c>
      <c r="H1" s="6" t="s">
        <v>114</v>
      </c>
      <c r="I1" s="6" t="s">
        <v>116</v>
      </c>
      <c r="J1" s="6" t="s">
        <v>115</v>
      </c>
      <c r="K1" s="6" t="s">
        <v>0</v>
      </c>
      <c r="M1" s="6" t="s">
        <v>117</v>
      </c>
    </row>
    <row r="2" spans="1:13" ht="12.75">
      <c r="A2" s="1">
        <v>2018</v>
      </c>
      <c r="B2" t="s">
        <v>4</v>
      </c>
      <c r="C2" t="s">
        <v>53</v>
      </c>
      <c r="D2" t="s">
        <v>6</v>
      </c>
      <c r="E2" t="s">
        <v>7</v>
      </c>
      <c r="F2" t="str">
        <f aca="true" t="shared" si="0" ref="F2:F65">IF(E2="DSL-04","Terrace System",IF(E2="DSL-44","Terrace System With UGO",IF(E2="DWP-03","Sod Waterway",IF(E2="DWP-01","Water and Sediment Control Basin",IF(E2="N340","Cover Crop",IF(E2="DWC-01","Water Impoundment Resevoir","Null"))))))</f>
        <v>Terrace System</v>
      </c>
      <c r="G2" s="2">
        <v>2</v>
      </c>
      <c r="H2" s="3">
        <v>9973.47</v>
      </c>
      <c r="I2" s="4">
        <v>1080</v>
      </c>
      <c r="J2" s="4">
        <v>54</v>
      </c>
      <c r="K2" s="5">
        <v>4907</v>
      </c>
      <c r="L2" t="s">
        <v>8</v>
      </c>
      <c r="M2">
        <f aca="true" t="shared" si="1" ref="M2:M65">IF(E2="N340",0,10)</f>
        <v>10</v>
      </c>
    </row>
    <row r="3" spans="1:13" ht="12.75">
      <c r="A3" s="1">
        <v>2018</v>
      </c>
      <c r="B3" t="s">
        <v>4</v>
      </c>
      <c r="C3" t="s">
        <v>18</v>
      </c>
      <c r="D3" t="s">
        <v>6</v>
      </c>
      <c r="E3" t="s">
        <v>7</v>
      </c>
      <c r="F3" t="str">
        <f t="shared" si="0"/>
        <v>Terrace System</v>
      </c>
      <c r="G3" s="2">
        <v>2</v>
      </c>
      <c r="H3" s="3">
        <v>13113.69</v>
      </c>
      <c r="I3" s="4">
        <v>410</v>
      </c>
      <c r="J3" s="4">
        <v>50</v>
      </c>
      <c r="K3" s="5">
        <v>6452</v>
      </c>
      <c r="L3" t="s">
        <v>8</v>
      </c>
      <c r="M3">
        <f t="shared" si="1"/>
        <v>10</v>
      </c>
    </row>
    <row r="4" spans="1:13" ht="12.75">
      <c r="A4" s="1">
        <v>2017</v>
      </c>
      <c r="B4" t="s">
        <v>4</v>
      </c>
      <c r="C4" t="s">
        <v>21</v>
      </c>
      <c r="D4" t="s">
        <v>6</v>
      </c>
      <c r="E4" t="s">
        <v>7</v>
      </c>
      <c r="F4" t="str">
        <f t="shared" si="0"/>
        <v>Terrace System</v>
      </c>
      <c r="G4" s="2">
        <v>1</v>
      </c>
      <c r="H4" s="3">
        <v>10143.33</v>
      </c>
      <c r="I4" s="4">
        <v>870</v>
      </c>
      <c r="J4" s="4">
        <v>30</v>
      </c>
      <c r="K4" s="5">
        <v>5162</v>
      </c>
      <c r="L4" t="s">
        <v>8</v>
      </c>
      <c r="M4">
        <f t="shared" si="1"/>
        <v>10</v>
      </c>
    </row>
    <row r="5" spans="1:13" ht="12.75">
      <c r="A5" s="1">
        <v>2017</v>
      </c>
      <c r="B5" t="s">
        <v>4</v>
      </c>
      <c r="C5" t="s">
        <v>44</v>
      </c>
      <c r="D5" t="s">
        <v>6</v>
      </c>
      <c r="E5" t="s">
        <v>7</v>
      </c>
      <c r="F5" t="str">
        <f t="shared" si="0"/>
        <v>Terrace System</v>
      </c>
      <c r="G5" s="2">
        <v>2</v>
      </c>
      <c r="H5" s="3">
        <v>5844.88</v>
      </c>
      <c r="I5" s="4">
        <v>1780</v>
      </c>
      <c r="J5" s="4">
        <v>27</v>
      </c>
      <c r="K5" s="5">
        <v>3853</v>
      </c>
      <c r="L5" t="s">
        <v>8</v>
      </c>
      <c r="M5">
        <f t="shared" si="1"/>
        <v>10</v>
      </c>
    </row>
    <row r="6" spans="1:13" ht="12.75">
      <c r="A6" s="1">
        <v>2018</v>
      </c>
      <c r="B6" t="s">
        <v>4</v>
      </c>
      <c r="C6" t="s">
        <v>50</v>
      </c>
      <c r="D6" t="s">
        <v>6</v>
      </c>
      <c r="E6" t="s">
        <v>7</v>
      </c>
      <c r="F6" t="str">
        <f t="shared" si="0"/>
        <v>Terrace System</v>
      </c>
      <c r="G6" s="2">
        <v>1</v>
      </c>
      <c r="H6" s="3">
        <v>2024.37</v>
      </c>
      <c r="I6" s="4">
        <v>430</v>
      </c>
      <c r="J6" s="4">
        <v>17</v>
      </c>
      <c r="K6" s="5">
        <v>996</v>
      </c>
      <c r="L6" t="s">
        <v>8</v>
      </c>
      <c r="M6">
        <f t="shared" si="1"/>
        <v>10</v>
      </c>
    </row>
    <row r="7" spans="1:13" ht="12.75">
      <c r="A7" s="1">
        <v>2018</v>
      </c>
      <c r="B7" t="s">
        <v>4</v>
      </c>
      <c r="C7" t="s">
        <v>17</v>
      </c>
      <c r="D7" t="s">
        <v>6</v>
      </c>
      <c r="E7" t="s">
        <v>7</v>
      </c>
      <c r="F7" t="str">
        <f t="shared" si="0"/>
        <v>Terrace System</v>
      </c>
      <c r="G7" s="2">
        <v>1</v>
      </c>
      <c r="H7" s="3">
        <v>6902.37</v>
      </c>
      <c r="I7" s="4">
        <v>490</v>
      </c>
      <c r="J7" s="4">
        <v>15</v>
      </c>
      <c r="K7" s="5">
        <v>3396</v>
      </c>
      <c r="L7" t="s">
        <v>8</v>
      </c>
      <c r="M7">
        <f t="shared" si="1"/>
        <v>10</v>
      </c>
    </row>
    <row r="8" spans="1:13" ht="12.75">
      <c r="A8" s="1">
        <v>2016</v>
      </c>
      <c r="B8" t="s">
        <v>4</v>
      </c>
      <c r="C8" t="s">
        <v>51</v>
      </c>
      <c r="D8" t="s">
        <v>6</v>
      </c>
      <c r="E8" t="s">
        <v>7</v>
      </c>
      <c r="F8" t="str">
        <f t="shared" si="0"/>
        <v>Terrace System</v>
      </c>
      <c r="G8" s="2">
        <v>2</v>
      </c>
      <c r="H8" s="3">
        <v>4124.16</v>
      </c>
      <c r="I8" s="4">
        <v>984</v>
      </c>
      <c r="J8" s="4">
        <v>14.4</v>
      </c>
      <c r="K8" s="5">
        <v>2148</v>
      </c>
      <c r="L8" t="s">
        <v>8</v>
      </c>
      <c r="M8">
        <f t="shared" si="1"/>
        <v>10</v>
      </c>
    </row>
    <row r="9" spans="1:13" ht="12.75">
      <c r="A9" s="1">
        <v>2019</v>
      </c>
      <c r="B9" t="s">
        <v>4</v>
      </c>
      <c r="C9" t="s">
        <v>49</v>
      </c>
      <c r="D9" t="s">
        <v>6</v>
      </c>
      <c r="E9" t="s">
        <v>7</v>
      </c>
      <c r="F9" t="str">
        <f t="shared" si="0"/>
        <v>Terrace System</v>
      </c>
      <c r="G9" s="2">
        <v>1</v>
      </c>
      <c r="H9" s="3">
        <v>6603.59</v>
      </c>
      <c r="I9" s="4">
        <v>210</v>
      </c>
      <c r="J9" s="4">
        <v>14</v>
      </c>
      <c r="K9" s="5">
        <v>3249</v>
      </c>
      <c r="L9" t="s">
        <v>8</v>
      </c>
      <c r="M9">
        <f t="shared" si="1"/>
        <v>10</v>
      </c>
    </row>
    <row r="10" spans="1:13" ht="12.75">
      <c r="A10" s="1">
        <v>2019</v>
      </c>
      <c r="B10" t="s">
        <v>4</v>
      </c>
      <c r="C10" t="s">
        <v>51</v>
      </c>
      <c r="D10" t="s">
        <v>6</v>
      </c>
      <c r="E10" t="s">
        <v>7</v>
      </c>
      <c r="F10" t="str">
        <f t="shared" si="0"/>
        <v>Terrace System</v>
      </c>
      <c r="G10" s="2">
        <v>1</v>
      </c>
      <c r="H10" s="3">
        <v>2209.32</v>
      </c>
      <c r="I10" s="4">
        <v>167</v>
      </c>
      <c r="J10" s="4">
        <v>12.7</v>
      </c>
      <c r="K10" s="5">
        <v>1087</v>
      </c>
      <c r="L10" t="s">
        <v>8</v>
      </c>
      <c r="M10">
        <f t="shared" si="1"/>
        <v>10</v>
      </c>
    </row>
    <row r="11" spans="1:13" ht="12.75">
      <c r="A11" s="1">
        <v>2016</v>
      </c>
      <c r="B11" t="s">
        <v>4</v>
      </c>
      <c r="C11" t="s">
        <v>5</v>
      </c>
      <c r="D11" t="s">
        <v>6</v>
      </c>
      <c r="E11" t="s">
        <v>7</v>
      </c>
      <c r="F11" t="str">
        <f t="shared" si="0"/>
        <v>Terrace System</v>
      </c>
      <c r="G11" s="2">
        <v>2</v>
      </c>
      <c r="H11" s="3">
        <v>4129.92</v>
      </c>
      <c r="I11" s="4">
        <v>830</v>
      </c>
      <c r="J11" s="4">
        <v>12</v>
      </c>
      <c r="K11" s="5">
        <v>2151</v>
      </c>
      <c r="L11" t="s">
        <v>8</v>
      </c>
      <c r="M11">
        <f t="shared" si="1"/>
        <v>10</v>
      </c>
    </row>
    <row r="12" spans="1:13" ht="12.75">
      <c r="A12" s="1">
        <v>2017</v>
      </c>
      <c r="B12" t="s">
        <v>4</v>
      </c>
      <c r="C12" t="s">
        <v>46</v>
      </c>
      <c r="D12" t="s">
        <v>6</v>
      </c>
      <c r="E12" t="s">
        <v>7</v>
      </c>
      <c r="F12" t="str">
        <f t="shared" si="0"/>
        <v>Terrace System</v>
      </c>
      <c r="G12" s="2">
        <v>2</v>
      </c>
      <c r="H12" s="3">
        <v>6553.27</v>
      </c>
      <c r="I12" s="4">
        <v>332</v>
      </c>
      <c r="J12" s="4">
        <v>11.2</v>
      </c>
      <c r="K12" s="5">
        <v>3335</v>
      </c>
      <c r="L12" t="s">
        <v>8</v>
      </c>
      <c r="M12">
        <f t="shared" si="1"/>
        <v>10</v>
      </c>
    </row>
    <row r="13" spans="1:13" ht="12.75">
      <c r="A13" s="1">
        <v>2017</v>
      </c>
      <c r="B13" t="s">
        <v>4</v>
      </c>
      <c r="C13" t="s">
        <v>52</v>
      </c>
      <c r="D13" t="s">
        <v>6</v>
      </c>
      <c r="E13" t="s">
        <v>7</v>
      </c>
      <c r="F13" t="str">
        <f t="shared" si="0"/>
        <v>Terrace System</v>
      </c>
      <c r="G13" s="2">
        <v>2</v>
      </c>
      <c r="H13" s="3">
        <v>5498.06</v>
      </c>
      <c r="I13" s="4">
        <v>140</v>
      </c>
      <c r="J13" s="4">
        <v>10</v>
      </c>
      <c r="K13" s="5">
        <v>2798</v>
      </c>
      <c r="L13" t="s">
        <v>8</v>
      </c>
      <c r="M13">
        <f t="shared" si="1"/>
        <v>10</v>
      </c>
    </row>
    <row r="14" spans="1:13" ht="12.75">
      <c r="A14" s="1">
        <v>2016</v>
      </c>
      <c r="B14" t="s">
        <v>4</v>
      </c>
      <c r="C14" t="s">
        <v>52</v>
      </c>
      <c r="D14" t="s">
        <v>6</v>
      </c>
      <c r="E14" t="s">
        <v>7</v>
      </c>
      <c r="F14" t="str">
        <f t="shared" si="0"/>
        <v>Terrace System</v>
      </c>
      <c r="G14" s="2">
        <v>1</v>
      </c>
      <c r="H14" s="3">
        <v>1234.56</v>
      </c>
      <c r="I14" s="4">
        <v>532</v>
      </c>
      <c r="J14" s="4">
        <v>6.6</v>
      </c>
      <c r="K14" s="5">
        <v>643</v>
      </c>
      <c r="L14" t="s">
        <v>8</v>
      </c>
      <c r="M14">
        <f t="shared" si="1"/>
        <v>10</v>
      </c>
    </row>
    <row r="15" spans="1:13" ht="12.75">
      <c r="A15" s="1">
        <v>2018</v>
      </c>
      <c r="B15" t="s">
        <v>4</v>
      </c>
      <c r="C15" t="s">
        <v>51</v>
      </c>
      <c r="D15" t="s">
        <v>6</v>
      </c>
      <c r="E15" t="s">
        <v>7</v>
      </c>
      <c r="F15" t="str">
        <f t="shared" si="0"/>
        <v>Terrace System</v>
      </c>
      <c r="G15" s="2">
        <v>1</v>
      </c>
      <c r="H15" s="3">
        <v>1339.41</v>
      </c>
      <c r="I15" s="4">
        <v>140</v>
      </c>
      <c r="J15" s="4">
        <v>6</v>
      </c>
      <c r="K15" s="5">
        <v>659</v>
      </c>
      <c r="L15" t="s">
        <v>8</v>
      </c>
      <c r="M15">
        <f t="shared" si="1"/>
        <v>10</v>
      </c>
    </row>
    <row r="16" spans="1:13" ht="12.75">
      <c r="A16" s="1">
        <v>2016</v>
      </c>
      <c r="B16" t="s">
        <v>4</v>
      </c>
      <c r="C16" t="s">
        <v>19</v>
      </c>
      <c r="D16" t="s">
        <v>6</v>
      </c>
      <c r="E16" t="s">
        <v>7</v>
      </c>
      <c r="F16" t="str">
        <f t="shared" si="0"/>
        <v>Terrace System</v>
      </c>
      <c r="G16" s="2">
        <v>1</v>
      </c>
      <c r="H16" s="3">
        <v>2985.6</v>
      </c>
      <c r="I16" s="4">
        <v>40</v>
      </c>
      <c r="J16" s="4">
        <v>4</v>
      </c>
      <c r="K16" s="5">
        <v>1555</v>
      </c>
      <c r="L16" t="s">
        <v>8</v>
      </c>
      <c r="M16">
        <f t="shared" si="1"/>
        <v>10</v>
      </c>
    </row>
    <row r="17" spans="1:13" ht="12.75">
      <c r="A17" s="1">
        <v>2017</v>
      </c>
      <c r="B17" t="s">
        <v>4</v>
      </c>
      <c r="C17" t="s">
        <v>53</v>
      </c>
      <c r="D17" t="s">
        <v>6</v>
      </c>
      <c r="E17" t="s">
        <v>7</v>
      </c>
      <c r="F17" t="str">
        <f t="shared" si="0"/>
        <v>Terrace System</v>
      </c>
      <c r="G17" s="2">
        <v>1</v>
      </c>
      <c r="H17" s="3">
        <v>1605.4</v>
      </c>
      <c r="I17" s="4">
        <v>120</v>
      </c>
      <c r="J17" s="4">
        <v>4</v>
      </c>
      <c r="K17" s="5">
        <v>817</v>
      </c>
      <c r="L17" t="s">
        <v>8</v>
      </c>
      <c r="M17">
        <f t="shared" si="1"/>
        <v>10</v>
      </c>
    </row>
    <row r="18" spans="1:13" ht="12.75">
      <c r="A18" s="1">
        <v>2018</v>
      </c>
      <c r="B18" t="s">
        <v>4</v>
      </c>
      <c r="C18" t="s">
        <v>44</v>
      </c>
      <c r="D18" t="s">
        <v>6</v>
      </c>
      <c r="E18" t="s">
        <v>7</v>
      </c>
      <c r="F18" t="str">
        <f t="shared" si="0"/>
        <v>Terrace System</v>
      </c>
      <c r="G18" s="2">
        <v>2</v>
      </c>
      <c r="H18" s="3">
        <v>2361.76</v>
      </c>
      <c r="I18" s="4">
        <v>232</v>
      </c>
      <c r="J18" s="4">
        <v>3.4</v>
      </c>
      <c r="K18" s="5">
        <v>1162</v>
      </c>
      <c r="L18" t="s">
        <v>8</v>
      </c>
      <c r="M18">
        <f t="shared" si="1"/>
        <v>10</v>
      </c>
    </row>
    <row r="19" spans="1:13" ht="12.75">
      <c r="A19" s="1">
        <v>2017</v>
      </c>
      <c r="B19" t="s">
        <v>4</v>
      </c>
      <c r="C19" t="s">
        <v>19</v>
      </c>
      <c r="D19" t="s">
        <v>6</v>
      </c>
      <c r="E19" t="s">
        <v>7</v>
      </c>
      <c r="F19" t="str">
        <f t="shared" si="0"/>
        <v>Terrace System</v>
      </c>
      <c r="G19" s="2">
        <v>1</v>
      </c>
      <c r="H19" s="3">
        <v>3316.92</v>
      </c>
      <c r="I19" s="4">
        <v>70</v>
      </c>
      <c r="J19" s="4">
        <v>3</v>
      </c>
      <c r="K19" s="5">
        <v>1688</v>
      </c>
      <c r="L19" t="s">
        <v>8</v>
      </c>
      <c r="M19">
        <f t="shared" si="1"/>
        <v>10</v>
      </c>
    </row>
    <row r="20" spans="1:13" ht="12.75">
      <c r="A20" s="1">
        <v>2020</v>
      </c>
      <c r="B20" t="s">
        <v>4</v>
      </c>
      <c r="C20" t="s">
        <v>51</v>
      </c>
      <c r="D20" t="s">
        <v>6</v>
      </c>
      <c r="E20" t="s">
        <v>7</v>
      </c>
      <c r="F20" t="str">
        <f t="shared" si="0"/>
        <v>Terrace System</v>
      </c>
      <c r="G20" s="2">
        <v>1</v>
      </c>
      <c r="H20" s="3">
        <v>2028.43</v>
      </c>
      <c r="I20" s="4">
        <v>88</v>
      </c>
      <c r="J20" s="4">
        <v>2.8</v>
      </c>
      <c r="K20" s="5">
        <v>998</v>
      </c>
      <c r="L20" t="s">
        <v>8</v>
      </c>
      <c r="M20">
        <f t="shared" si="1"/>
        <v>10</v>
      </c>
    </row>
    <row r="21" spans="1:13" ht="12.75">
      <c r="A21" s="1">
        <v>2019</v>
      </c>
      <c r="B21" t="s">
        <v>4</v>
      </c>
      <c r="C21" t="s">
        <v>53</v>
      </c>
      <c r="D21" t="s">
        <v>6</v>
      </c>
      <c r="E21" t="s">
        <v>7</v>
      </c>
      <c r="F21" t="str">
        <f t="shared" si="0"/>
        <v>Terrace System</v>
      </c>
      <c r="G21" s="2">
        <v>1</v>
      </c>
      <c r="H21" s="3">
        <v>609.75</v>
      </c>
      <c r="I21" s="4">
        <v>50</v>
      </c>
      <c r="J21" s="4">
        <v>2.5</v>
      </c>
      <c r="K21" s="5">
        <v>300</v>
      </c>
      <c r="L21" t="s">
        <v>8</v>
      </c>
      <c r="M21">
        <f t="shared" si="1"/>
        <v>10</v>
      </c>
    </row>
    <row r="22" spans="1:13" ht="12.75">
      <c r="A22" s="1">
        <v>2017</v>
      </c>
      <c r="B22" t="s">
        <v>4</v>
      </c>
      <c r="C22" t="s">
        <v>52</v>
      </c>
      <c r="D22" t="s">
        <v>6</v>
      </c>
      <c r="E22" t="s">
        <v>9</v>
      </c>
      <c r="F22" t="str">
        <f t="shared" si="0"/>
        <v>Terrace System With UGO</v>
      </c>
      <c r="G22" s="2">
        <v>6</v>
      </c>
      <c r="H22" s="3">
        <v>74270.98</v>
      </c>
      <c r="I22" s="4">
        <v>2550</v>
      </c>
      <c r="J22" s="4">
        <v>92</v>
      </c>
      <c r="K22" s="5">
        <v>19742</v>
      </c>
      <c r="L22" t="s">
        <v>8</v>
      </c>
      <c r="M22">
        <f t="shared" si="1"/>
        <v>10</v>
      </c>
    </row>
    <row r="23" spans="1:13" ht="12.75">
      <c r="A23" s="1">
        <v>2018</v>
      </c>
      <c r="B23" t="s">
        <v>4</v>
      </c>
      <c r="C23" t="s">
        <v>46</v>
      </c>
      <c r="D23" t="s">
        <v>6</v>
      </c>
      <c r="E23" t="s">
        <v>9</v>
      </c>
      <c r="F23" t="str">
        <f t="shared" si="0"/>
        <v>Terrace System With UGO</v>
      </c>
      <c r="G23" s="2">
        <v>5</v>
      </c>
      <c r="H23" s="3">
        <v>48182.05</v>
      </c>
      <c r="I23" s="4">
        <v>2531</v>
      </c>
      <c r="J23" s="4">
        <v>79.1</v>
      </c>
      <c r="K23" s="5">
        <v>12773</v>
      </c>
      <c r="L23" t="s">
        <v>8</v>
      </c>
      <c r="M23">
        <f t="shared" si="1"/>
        <v>10</v>
      </c>
    </row>
    <row r="24" spans="1:13" ht="12.75">
      <c r="A24" s="1">
        <v>2017</v>
      </c>
      <c r="B24" t="s">
        <v>4</v>
      </c>
      <c r="C24" t="s">
        <v>19</v>
      </c>
      <c r="D24" t="s">
        <v>6</v>
      </c>
      <c r="E24" t="s">
        <v>9</v>
      </c>
      <c r="F24" t="str">
        <f t="shared" si="0"/>
        <v>Terrace System With UGO</v>
      </c>
      <c r="G24" s="2">
        <v>5</v>
      </c>
      <c r="H24" s="3">
        <v>44011.94</v>
      </c>
      <c r="I24" s="4">
        <v>2818</v>
      </c>
      <c r="J24" s="4">
        <v>76.5</v>
      </c>
      <c r="K24" s="5">
        <v>11696</v>
      </c>
      <c r="L24" t="s">
        <v>8</v>
      </c>
      <c r="M24">
        <f t="shared" si="1"/>
        <v>10</v>
      </c>
    </row>
    <row r="25" spans="1:13" ht="12.75">
      <c r="A25" s="1">
        <v>2018</v>
      </c>
      <c r="B25" t="s">
        <v>4</v>
      </c>
      <c r="C25" t="s">
        <v>53</v>
      </c>
      <c r="D25" t="s">
        <v>6</v>
      </c>
      <c r="E25" t="s">
        <v>9</v>
      </c>
      <c r="F25" t="str">
        <f t="shared" si="0"/>
        <v>Terrace System With UGO</v>
      </c>
      <c r="G25" s="2">
        <v>3</v>
      </c>
      <c r="H25" s="3">
        <v>33867.8</v>
      </c>
      <c r="I25" s="4">
        <v>1880</v>
      </c>
      <c r="J25" s="4">
        <v>72</v>
      </c>
      <c r="K25" s="5">
        <v>8298</v>
      </c>
      <c r="L25" t="s">
        <v>8</v>
      </c>
      <c r="M25">
        <f t="shared" si="1"/>
        <v>10</v>
      </c>
    </row>
    <row r="26" spans="1:13" ht="12.75">
      <c r="A26" s="1">
        <v>2017</v>
      </c>
      <c r="B26" t="s">
        <v>4</v>
      </c>
      <c r="C26" t="s">
        <v>46</v>
      </c>
      <c r="D26" t="s">
        <v>6</v>
      </c>
      <c r="E26" t="s">
        <v>9</v>
      </c>
      <c r="F26" t="str">
        <f t="shared" si="0"/>
        <v>Terrace System With UGO</v>
      </c>
      <c r="G26" s="2">
        <v>7</v>
      </c>
      <c r="H26" s="3">
        <v>49184.56</v>
      </c>
      <c r="I26" s="4">
        <v>2224</v>
      </c>
      <c r="J26" s="4">
        <v>65.6</v>
      </c>
      <c r="K26" s="5">
        <v>11384</v>
      </c>
      <c r="L26" t="s">
        <v>8</v>
      </c>
      <c r="M26">
        <f t="shared" si="1"/>
        <v>10</v>
      </c>
    </row>
    <row r="27" spans="1:13" ht="12.75">
      <c r="A27" s="1">
        <v>2018</v>
      </c>
      <c r="B27" t="s">
        <v>4</v>
      </c>
      <c r="C27" t="s">
        <v>52</v>
      </c>
      <c r="D27" t="s">
        <v>6</v>
      </c>
      <c r="E27" t="s">
        <v>9</v>
      </c>
      <c r="F27" t="str">
        <f t="shared" si="0"/>
        <v>Terrace System With UGO</v>
      </c>
      <c r="G27" s="2">
        <v>3</v>
      </c>
      <c r="H27" s="3">
        <v>32653.8</v>
      </c>
      <c r="I27" s="4">
        <v>1130</v>
      </c>
      <c r="J27" s="4">
        <v>65</v>
      </c>
      <c r="K27" s="5">
        <v>7346</v>
      </c>
      <c r="L27" t="s">
        <v>8</v>
      </c>
      <c r="M27">
        <f t="shared" si="1"/>
        <v>10</v>
      </c>
    </row>
    <row r="28" spans="1:13" ht="12.75">
      <c r="A28" s="1">
        <v>2016</v>
      </c>
      <c r="B28" t="s">
        <v>4</v>
      </c>
      <c r="C28" t="s">
        <v>46</v>
      </c>
      <c r="D28" t="s">
        <v>6</v>
      </c>
      <c r="E28" t="s">
        <v>9</v>
      </c>
      <c r="F28" t="str">
        <f t="shared" si="0"/>
        <v>Terrace System With UGO</v>
      </c>
      <c r="G28" s="2">
        <v>5</v>
      </c>
      <c r="H28" s="3">
        <v>32218.65</v>
      </c>
      <c r="I28" s="4">
        <v>3486</v>
      </c>
      <c r="J28" s="4">
        <v>49</v>
      </c>
      <c r="K28" s="5">
        <v>10917</v>
      </c>
      <c r="L28" t="s">
        <v>8</v>
      </c>
      <c r="M28">
        <f t="shared" si="1"/>
        <v>10</v>
      </c>
    </row>
    <row r="29" spans="1:13" ht="12.75">
      <c r="A29" s="1">
        <v>2018</v>
      </c>
      <c r="B29" t="s">
        <v>4</v>
      </c>
      <c r="C29" t="s">
        <v>49</v>
      </c>
      <c r="D29" t="s">
        <v>6</v>
      </c>
      <c r="E29" t="s">
        <v>9</v>
      </c>
      <c r="F29" t="str">
        <f t="shared" si="0"/>
        <v>Terrace System With UGO</v>
      </c>
      <c r="G29" s="2">
        <v>1</v>
      </c>
      <c r="H29" s="3">
        <v>18011.76</v>
      </c>
      <c r="I29" s="4">
        <v>1440</v>
      </c>
      <c r="J29" s="4">
        <v>48.5</v>
      </c>
      <c r="K29" s="5">
        <v>4499</v>
      </c>
      <c r="L29" t="s">
        <v>8</v>
      </c>
      <c r="M29">
        <f t="shared" si="1"/>
        <v>10</v>
      </c>
    </row>
    <row r="30" spans="1:13" ht="12.75">
      <c r="A30" s="1">
        <v>2016</v>
      </c>
      <c r="B30" t="s">
        <v>4</v>
      </c>
      <c r="C30" t="s">
        <v>51</v>
      </c>
      <c r="D30" t="s">
        <v>6</v>
      </c>
      <c r="E30" t="s">
        <v>9</v>
      </c>
      <c r="F30" t="str">
        <f t="shared" si="0"/>
        <v>Terrace System With UGO</v>
      </c>
      <c r="G30" s="2">
        <v>4</v>
      </c>
      <c r="H30" s="3">
        <v>30883.06</v>
      </c>
      <c r="I30" s="4">
        <v>1379</v>
      </c>
      <c r="J30" s="4">
        <v>48.3</v>
      </c>
      <c r="K30" s="5">
        <v>7994</v>
      </c>
      <c r="L30" t="s">
        <v>8</v>
      </c>
      <c r="M30">
        <f t="shared" si="1"/>
        <v>10</v>
      </c>
    </row>
    <row r="31" spans="1:13" ht="12.75">
      <c r="A31" s="1">
        <v>2018</v>
      </c>
      <c r="B31" t="s">
        <v>4</v>
      </c>
      <c r="C31" t="s">
        <v>18</v>
      </c>
      <c r="D31" t="s">
        <v>6</v>
      </c>
      <c r="E31" t="s">
        <v>9</v>
      </c>
      <c r="F31" t="str">
        <f t="shared" si="0"/>
        <v>Terrace System With UGO</v>
      </c>
      <c r="G31" s="2">
        <v>2</v>
      </c>
      <c r="H31" s="3">
        <v>22919.32</v>
      </c>
      <c r="I31" s="4">
        <v>1860</v>
      </c>
      <c r="J31" s="4">
        <v>45</v>
      </c>
      <c r="K31" s="5">
        <v>5267</v>
      </c>
      <c r="L31" t="s">
        <v>8</v>
      </c>
      <c r="M31">
        <f t="shared" si="1"/>
        <v>10</v>
      </c>
    </row>
    <row r="32" spans="1:13" ht="12.75">
      <c r="A32" s="1">
        <v>2018</v>
      </c>
      <c r="B32" t="s">
        <v>4</v>
      </c>
      <c r="C32" t="s">
        <v>44</v>
      </c>
      <c r="D32" t="s">
        <v>6</v>
      </c>
      <c r="E32" t="s">
        <v>9</v>
      </c>
      <c r="F32" t="str">
        <f t="shared" si="0"/>
        <v>Terrace System With UGO</v>
      </c>
      <c r="G32" s="2">
        <v>4</v>
      </c>
      <c r="H32" s="3">
        <v>46385.7</v>
      </c>
      <c r="I32" s="4">
        <v>1735</v>
      </c>
      <c r="J32" s="4">
        <v>42.2</v>
      </c>
      <c r="K32" s="5">
        <v>10614</v>
      </c>
      <c r="L32" t="s">
        <v>8</v>
      </c>
      <c r="M32">
        <f t="shared" si="1"/>
        <v>10</v>
      </c>
    </row>
    <row r="33" spans="1:13" ht="12.75">
      <c r="A33" s="1">
        <v>2016</v>
      </c>
      <c r="B33" t="s">
        <v>4</v>
      </c>
      <c r="C33" t="s">
        <v>19</v>
      </c>
      <c r="D33" t="s">
        <v>6</v>
      </c>
      <c r="E33" t="s">
        <v>9</v>
      </c>
      <c r="F33" t="str">
        <f t="shared" si="0"/>
        <v>Terrace System With UGO</v>
      </c>
      <c r="G33" s="2">
        <v>2</v>
      </c>
      <c r="H33" s="3">
        <v>22736.45</v>
      </c>
      <c r="I33" s="4">
        <v>1810</v>
      </c>
      <c r="J33" s="4">
        <v>41</v>
      </c>
      <c r="K33" s="5">
        <v>7480</v>
      </c>
      <c r="L33" t="s">
        <v>8</v>
      </c>
      <c r="M33">
        <f t="shared" si="1"/>
        <v>10</v>
      </c>
    </row>
    <row r="34" spans="1:13" ht="12.75">
      <c r="A34" s="1">
        <v>2017</v>
      </c>
      <c r="B34" t="s">
        <v>4</v>
      </c>
      <c r="C34" t="s">
        <v>44</v>
      </c>
      <c r="D34" t="s">
        <v>6</v>
      </c>
      <c r="E34" t="s">
        <v>9</v>
      </c>
      <c r="F34" t="str">
        <f t="shared" si="0"/>
        <v>Terrace System With UGO</v>
      </c>
      <c r="G34" s="2">
        <v>3</v>
      </c>
      <c r="H34" s="3">
        <v>35331.83</v>
      </c>
      <c r="I34" s="4">
        <v>2280</v>
      </c>
      <c r="J34" s="4">
        <v>41</v>
      </c>
      <c r="K34" s="5">
        <v>8278</v>
      </c>
      <c r="L34" t="s">
        <v>8</v>
      </c>
      <c r="M34">
        <f t="shared" si="1"/>
        <v>10</v>
      </c>
    </row>
    <row r="35" spans="1:13" ht="12.75">
      <c r="A35" s="1">
        <v>2019</v>
      </c>
      <c r="B35" t="s">
        <v>4</v>
      </c>
      <c r="C35" t="s">
        <v>51</v>
      </c>
      <c r="D35" t="s">
        <v>6</v>
      </c>
      <c r="E35" t="s">
        <v>9</v>
      </c>
      <c r="F35" t="str">
        <f t="shared" si="0"/>
        <v>Terrace System With UGO</v>
      </c>
      <c r="G35" s="2">
        <v>2</v>
      </c>
      <c r="H35" s="3">
        <v>27446.74</v>
      </c>
      <c r="I35" s="4">
        <v>1527</v>
      </c>
      <c r="J35" s="4">
        <v>37.7</v>
      </c>
      <c r="K35" s="5">
        <v>7594</v>
      </c>
      <c r="L35" t="s">
        <v>8</v>
      </c>
      <c r="M35">
        <f t="shared" si="1"/>
        <v>10</v>
      </c>
    </row>
    <row r="36" spans="1:13" ht="12.75">
      <c r="A36" s="1">
        <v>2016</v>
      </c>
      <c r="B36" t="s">
        <v>4</v>
      </c>
      <c r="C36" t="s">
        <v>52</v>
      </c>
      <c r="D36" t="s">
        <v>6</v>
      </c>
      <c r="E36" t="s">
        <v>9</v>
      </c>
      <c r="F36" t="str">
        <f t="shared" si="0"/>
        <v>Terrace System With UGO</v>
      </c>
      <c r="G36" s="2">
        <v>3</v>
      </c>
      <c r="H36" s="3">
        <v>27749.94</v>
      </c>
      <c r="I36" s="4">
        <v>1262</v>
      </c>
      <c r="J36" s="4">
        <v>36.6</v>
      </c>
      <c r="K36" s="5">
        <v>6424</v>
      </c>
      <c r="L36" t="s">
        <v>8</v>
      </c>
      <c r="M36">
        <f t="shared" si="1"/>
        <v>10</v>
      </c>
    </row>
    <row r="37" spans="1:13" ht="12.75">
      <c r="A37" s="1">
        <v>2017</v>
      </c>
      <c r="B37" t="s">
        <v>4</v>
      </c>
      <c r="C37" t="s">
        <v>35</v>
      </c>
      <c r="D37" t="s">
        <v>6</v>
      </c>
      <c r="E37" t="s">
        <v>9</v>
      </c>
      <c r="F37" t="str">
        <f t="shared" si="0"/>
        <v>Terrace System With UGO</v>
      </c>
      <c r="G37" s="2">
        <v>2</v>
      </c>
      <c r="H37" s="3">
        <v>24040.6</v>
      </c>
      <c r="I37" s="4">
        <v>965</v>
      </c>
      <c r="J37" s="4">
        <v>35.5</v>
      </c>
      <c r="K37" s="5">
        <v>4461</v>
      </c>
      <c r="L37" t="s">
        <v>8</v>
      </c>
      <c r="M37">
        <f t="shared" si="1"/>
        <v>10</v>
      </c>
    </row>
    <row r="38" spans="1:13" ht="12.75">
      <c r="A38" s="1">
        <v>2018</v>
      </c>
      <c r="B38" t="s">
        <v>4</v>
      </c>
      <c r="C38" t="s">
        <v>51</v>
      </c>
      <c r="D38" t="s">
        <v>6</v>
      </c>
      <c r="E38" t="s">
        <v>9</v>
      </c>
      <c r="F38" t="str">
        <f t="shared" si="0"/>
        <v>Terrace System With UGO</v>
      </c>
      <c r="G38" s="2">
        <v>3</v>
      </c>
      <c r="H38" s="3">
        <v>28187.51</v>
      </c>
      <c r="I38" s="4">
        <v>1585</v>
      </c>
      <c r="J38" s="4">
        <v>34.5</v>
      </c>
      <c r="K38" s="5">
        <v>5995</v>
      </c>
      <c r="L38" t="s">
        <v>8</v>
      </c>
      <c r="M38">
        <f t="shared" si="1"/>
        <v>10</v>
      </c>
    </row>
    <row r="39" spans="1:13" ht="12.75">
      <c r="A39" s="1">
        <v>2017</v>
      </c>
      <c r="B39" t="s">
        <v>4</v>
      </c>
      <c r="C39" t="s">
        <v>54</v>
      </c>
      <c r="D39" t="s">
        <v>6</v>
      </c>
      <c r="E39" t="s">
        <v>9</v>
      </c>
      <c r="F39" t="str">
        <f t="shared" si="0"/>
        <v>Terrace System With UGO</v>
      </c>
      <c r="G39" s="2">
        <v>1</v>
      </c>
      <c r="H39" s="3">
        <v>15000</v>
      </c>
      <c r="I39" s="4">
        <v>60</v>
      </c>
      <c r="J39" s="4">
        <v>33</v>
      </c>
      <c r="K39" s="5">
        <v>4019</v>
      </c>
      <c r="L39" t="s">
        <v>8</v>
      </c>
      <c r="M39">
        <f t="shared" si="1"/>
        <v>10</v>
      </c>
    </row>
    <row r="40" spans="1:13" ht="12.75">
      <c r="A40" s="1">
        <v>2018</v>
      </c>
      <c r="B40" t="s">
        <v>4</v>
      </c>
      <c r="C40" t="s">
        <v>21</v>
      </c>
      <c r="D40" t="s">
        <v>6</v>
      </c>
      <c r="E40" t="s">
        <v>9</v>
      </c>
      <c r="F40" t="str">
        <f t="shared" si="0"/>
        <v>Terrace System With UGO</v>
      </c>
      <c r="G40" s="2">
        <v>1</v>
      </c>
      <c r="H40" s="3">
        <v>13362.16</v>
      </c>
      <c r="I40" s="4">
        <v>1560</v>
      </c>
      <c r="J40" s="4">
        <v>32</v>
      </c>
      <c r="K40" s="5">
        <v>3744</v>
      </c>
      <c r="L40" t="s">
        <v>8</v>
      </c>
      <c r="M40">
        <f t="shared" si="1"/>
        <v>10</v>
      </c>
    </row>
    <row r="41" spans="1:13" ht="12.75">
      <c r="A41" s="1">
        <v>2016</v>
      </c>
      <c r="B41" t="s">
        <v>4</v>
      </c>
      <c r="C41" t="s">
        <v>18</v>
      </c>
      <c r="D41" t="s">
        <v>6</v>
      </c>
      <c r="E41" t="s">
        <v>9</v>
      </c>
      <c r="F41" t="str">
        <f t="shared" si="0"/>
        <v>Terrace System With UGO</v>
      </c>
      <c r="G41" s="2">
        <v>1</v>
      </c>
      <c r="H41" s="3">
        <v>11225.62</v>
      </c>
      <c r="I41" s="4">
        <v>1610</v>
      </c>
      <c r="J41" s="4">
        <v>31</v>
      </c>
      <c r="K41" s="5">
        <v>3435</v>
      </c>
      <c r="L41" t="s">
        <v>8</v>
      </c>
      <c r="M41">
        <f t="shared" si="1"/>
        <v>10</v>
      </c>
    </row>
    <row r="42" spans="1:13" ht="12.75">
      <c r="A42" s="1">
        <v>2017</v>
      </c>
      <c r="B42" t="s">
        <v>4</v>
      </c>
      <c r="C42" t="s">
        <v>21</v>
      </c>
      <c r="D42" t="s">
        <v>6</v>
      </c>
      <c r="E42" t="s">
        <v>9</v>
      </c>
      <c r="F42" t="str">
        <f t="shared" si="0"/>
        <v>Terrace System With UGO</v>
      </c>
      <c r="G42" s="2">
        <v>1</v>
      </c>
      <c r="H42" s="3">
        <v>15000</v>
      </c>
      <c r="I42" s="4">
        <v>795</v>
      </c>
      <c r="J42" s="4">
        <v>28.5</v>
      </c>
      <c r="K42" s="5">
        <v>5002</v>
      </c>
      <c r="L42" t="s">
        <v>8</v>
      </c>
      <c r="M42">
        <f t="shared" si="1"/>
        <v>10</v>
      </c>
    </row>
    <row r="43" spans="1:13" ht="12.75">
      <c r="A43" s="1">
        <v>2019</v>
      </c>
      <c r="B43" t="s">
        <v>4</v>
      </c>
      <c r="C43" t="s">
        <v>49</v>
      </c>
      <c r="D43" t="s">
        <v>6</v>
      </c>
      <c r="E43" t="s">
        <v>9</v>
      </c>
      <c r="F43" t="str">
        <f t="shared" si="0"/>
        <v>Terrace System With UGO</v>
      </c>
      <c r="G43" s="2">
        <v>2</v>
      </c>
      <c r="H43" s="3">
        <v>22513.29</v>
      </c>
      <c r="I43" s="4">
        <v>914</v>
      </c>
      <c r="J43" s="4">
        <v>25.4</v>
      </c>
      <c r="K43" s="5">
        <v>5558</v>
      </c>
      <c r="L43" t="s">
        <v>8</v>
      </c>
      <c r="M43">
        <f t="shared" si="1"/>
        <v>10</v>
      </c>
    </row>
    <row r="44" spans="1:13" ht="12.75">
      <c r="A44" s="1">
        <v>2019</v>
      </c>
      <c r="B44" t="s">
        <v>4</v>
      </c>
      <c r="C44" t="s">
        <v>18</v>
      </c>
      <c r="D44" t="s">
        <v>6</v>
      </c>
      <c r="E44" t="s">
        <v>9</v>
      </c>
      <c r="F44" t="str">
        <f t="shared" si="0"/>
        <v>Terrace System With UGO</v>
      </c>
      <c r="G44" s="2">
        <v>1</v>
      </c>
      <c r="H44" s="3">
        <v>17513.99</v>
      </c>
      <c r="I44" s="4">
        <v>900</v>
      </c>
      <c r="J44" s="4">
        <v>25</v>
      </c>
      <c r="K44" s="5">
        <v>4523</v>
      </c>
      <c r="L44" t="s">
        <v>8</v>
      </c>
      <c r="M44">
        <f t="shared" si="1"/>
        <v>10</v>
      </c>
    </row>
    <row r="45" spans="1:13" ht="12.75">
      <c r="A45" s="1">
        <v>2016</v>
      </c>
      <c r="B45" t="s">
        <v>4</v>
      </c>
      <c r="C45" t="s">
        <v>35</v>
      </c>
      <c r="D45" t="s">
        <v>6</v>
      </c>
      <c r="E45" t="s">
        <v>9</v>
      </c>
      <c r="F45" t="str">
        <f t="shared" si="0"/>
        <v>Terrace System With UGO</v>
      </c>
      <c r="G45" s="2">
        <v>1</v>
      </c>
      <c r="H45" s="3">
        <v>13122.16</v>
      </c>
      <c r="I45" s="4">
        <v>350</v>
      </c>
      <c r="J45" s="4">
        <v>24</v>
      </c>
      <c r="K45" s="5">
        <v>3403</v>
      </c>
      <c r="L45" t="s">
        <v>8</v>
      </c>
      <c r="M45">
        <f t="shared" si="1"/>
        <v>10</v>
      </c>
    </row>
    <row r="46" spans="1:13" ht="12.75">
      <c r="A46" s="1">
        <v>2016</v>
      </c>
      <c r="B46" t="s">
        <v>4</v>
      </c>
      <c r="C46" t="s">
        <v>5</v>
      </c>
      <c r="D46" t="s">
        <v>6</v>
      </c>
      <c r="E46" t="s">
        <v>9</v>
      </c>
      <c r="F46" t="str">
        <f t="shared" si="0"/>
        <v>Terrace System With UGO</v>
      </c>
      <c r="G46" s="2">
        <v>4</v>
      </c>
      <c r="H46" s="3">
        <v>10663.26</v>
      </c>
      <c r="I46" s="4">
        <v>1070</v>
      </c>
      <c r="J46" s="4">
        <v>22.4</v>
      </c>
      <c r="K46" s="5">
        <v>3017</v>
      </c>
      <c r="L46" t="s">
        <v>8</v>
      </c>
      <c r="M46">
        <f t="shared" si="1"/>
        <v>10</v>
      </c>
    </row>
    <row r="47" spans="1:13" ht="12.75">
      <c r="A47" s="1">
        <v>2019</v>
      </c>
      <c r="B47" t="s">
        <v>4</v>
      </c>
      <c r="C47" t="s">
        <v>52</v>
      </c>
      <c r="D47" t="s">
        <v>6</v>
      </c>
      <c r="E47" t="s">
        <v>9</v>
      </c>
      <c r="F47" t="str">
        <f t="shared" si="0"/>
        <v>Terrace System With UGO</v>
      </c>
      <c r="G47" s="2">
        <v>2</v>
      </c>
      <c r="H47" s="3">
        <v>14762.47</v>
      </c>
      <c r="I47" s="4">
        <v>350</v>
      </c>
      <c r="J47" s="4">
        <v>22.4</v>
      </c>
      <c r="K47" s="5">
        <v>3650</v>
      </c>
      <c r="L47" t="s">
        <v>8</v>
      </c>
      <c r="M47">
        <f t="shared" si="1"/>
        <v>10</v>
      </c>
    </row>
    <row r="48" spans="1:13" ht="12.75">
      <c r="A48" s="1">
        <v>2017</v>
      </c>
      <c r="B48" t="s">
        <v>4</v>
      </c>
      <c r="C48" t="s">
        <v>17</v>
      </c>
      <c r="D48" t="s">
        <v>6</v>
      </c>
      <c r="E48" t="s">
        <v>9</v>
      </c>
      <c r="F48" t="str">
        <f t="shared" si="0"/>
        <v>Terrace System With UGO</v>
      </c>
      <c r="G48" s="2">
        <v>1</v>
      </c>
      <c r="H48" s="3">
        <v>12112.36</v>
      </c>
      <c r="I48" s="4">
        <v>550</v>
      </c>
      <c r="J48" s="4">
        <v>20</v>
      </c>
      <c r="K48" s="5">
        <v>2828</v>
      </c>
      <c r="L48" t="s">
        <v>8</v>
      </c>
      <c r="M48">
        <f t="shared" si="1"/>
        <v>10</v>
      </c>
    </row>
    <row r="49" spans="1:13" ht="12.75">
      <c r="A49" s="1">
        <v>2016</v>
      </c>
      <c r="B49" t="s">
        <v>4</v>
      </c>
      <c r="C49" t="s">
        <v>21</v>
      </c>
      <c r="D49" t="s">
        <v>6</v>
      </c>
      <c r="E49" t="s">
        <v>9</v>
      </c>
      <c r="F49" t="str">
        <f t="shared" si="0"/>
        <v>Terrace System With UGO</v>
      </c>
      <c r="G49" s="2">
        <v>1</v>
      </c>
      <c r="H49" s="3">
        <v>11377.27</v>
      </c>
      <c r="I49" s="4">
        <v>3240</v>
      </c>
      <c r="J49" s="4">
        <v>20</v>
      </c>
      <c r="K49" s="5">
        <v>3469</v>
      </c>
      <c r="L49" t="s">
        <v>8</v>
      </c>
      <c r="M49">
        <f t="shared" si="1"/>
        <v>10</v>
      </c>
    </row>
    <row r="50" spans="1:13" ht="12.75">
      <c r="A50" s="1">
        <v>2016</v>
      </c>
      <c r="B50" t="s">
        <v>4</v>
      </c>
      <c r="C50" t="s">
        <v>49</v>
      </c>
      <c r="D50" t="s">
        <v>6</v>
      </c>
      <c r="E50" t="s">
        <v>9</v>
      </c>
      <c r="F50" t="str">
        <f t="shared" si="0"/>
        <v>Terrace System With UGO</v>
      </c>
      <c r="G50" s="2">
        <v>1</v>
      </c>
      <c r="H50" s="3">
        <v>15000</v>
      </c>
      <c r="I50" s="4">
        <v>400</v>
      </c>
      <c r="J50" s="4">
        <v>20</v>
      </c>
      <c r="K50" s="5">
        <v>4044</v>
      </c>
      <c r="L50" t="s">
        <v>8</v>
      </c>
      <c r="M50">
        <f t="shared" si="1"/>
        <v>10</v>
      </c>
    </row>
    <row r="51" spans="1:13" ht="12.75">
      <c r="A51" s="1">
        <v>2019</v>
      </c>
      <c r="B51" t="s">
        <v>4</v>
      </c>
      <c r="C51" t="s">
        <v>17</v>
      </c>
      <c r="D51" t="s">
        <v>6</v>
      </c>
      <c r="E51" t="s">
        <v>9</v>
      </c>
      <c r="F51" t="str">
        <f t="shared" si="0"/>
        <v>Terrace System With UGO</v>
      </c>
      <c r="G51" s="2">
        <v>1</v>
      </c>
      <c r="H51" s="3">
        <v>12451.44</v>
      </c>
      <c r="I51" s="4">
        <v>243</v>
      </c>
      <c r="J51" s="4">
        <v>15.3</v>
      </c>
      <c r="K51" s="5">
        <v>3050</v>
      </c>
      <c r="L51" t="s">
        <v>8</v>
      </c>
      <c r="M51">
        <f t="shared" si="1"/>
        <v>10</v>
      </c>
    </row>
    <row r="52" spans="1:13" ht="12.75">
      <c r="A52" s="1">
        <v>2020</v>
      </c>
      <c r="B52" t="s">
        <v>4</v>
      </c>
      <c r="C52" t="s">
        <v>44</v>
      </c>
      <c r="D52" t="s">
        <v>6</v>
      </c>
      <c r="E52" t="s">
        <v>9</v>
      </c>
      <c r="F52" t="str">
        <f t="shared" si="0"/>
        <v>Terrace System With UGO</v>
      </c>
      <c r="G52" s="2">
        <v>1</v>
      </c>
      <c r="H52" s="3">
        <v>13025.86</v>
      </c>
      <c r="I52" s="4">
        <v>503</v>
      </c>
      <c r="J52" s="4">
        <v>15.3</v>
      </c>
      <c r="K52" s="5">
        <v>3729</v>
      </c>
      <c r="L52" t="s">
        <v>8</v>
      </c>
      <c r="M52">
        <f t="shared" si="1"/>
        <v>10</v>
      </c>
    </row>
    <row r="53" spans="1:13" ht="12.75">
      <c r="A53" s="1">
        <v>2017</v>
      </c>
      <c r="B53" t="s">
        <v>4</v>
      </c>
      <c r="C53" t="s">
        <v>51</v>
      </c>
      <c r="D53" t="s">
        <v>6</v>
      </c>
      <c r="E53" t="s">
        <v>9</v>
      </c>
      <c r="F53" t="str">
        <f t="shared" si="0"/>
        <v>Terrace System With UGO</v>
      </c>
      <c r="G53" s="2">
        <v>1</v>
      </c>
      <c r="H53" s="3">
        <v>15000</v>
      </c>
      <c r="I53" s="4">
        <v>3346.9</v>
      </c>
      <c r="J53" s="4">
        <v>14.23</v>
      </c>
      <c r="K53" s="5">
        <v>4690</v>
      </c>
      <c r="L53" t="s">
        <v>8</v>
      </c>
      <c r="M53">
        <f t="shared" si="1"/>
        <v>10</v>
      </c>
    </row>
    <row r="54" spans="1:13" ht="12.75">
      <c r="A54" s="1">
        <v>2018</v>
      </c>
      <c r="B54" t="s">
        <v>4</v>
      </c>
      <c r="C54" t="s">
        <v>5</v>
      </c>
      <c r="D54" t="s">
        <v>6</v>
      </c>
      <c r="E54" t="s">
        <v>9</v>
      </c>
      <c r="F54" t="str">
        <f t="shared" si="0"/>
        <v>Terrace System With UGO</v>
      </c>
      <c r="G54" s="2">
        <v>3</v>
      </c>
      <c r="H54" s="3">
        <v>10395.35</v>
      </c>
      <c r="I54" s="4">
        <v>900</v>
      </c>
      <c r="J54" s="4">
        <v>14</v>
      </c>
      <c r="K54" s="5">
        <v>2672</v>
      </c>
      <c r="L54" t="s">
        <v>8</v>
      </c>
      <c r="M54">
        <f t="shared" si="1"/>
        <v>10</v>
      </c>
    </row>
    <row r="55" spans="1:13" ht="12.75">
      <c r="A55" s="1">
        <v>2018</v>
      </c>
      <c r="B55" t="s">
        <v>4</v>
      </c>
      <c r="C55" t="s">
        <v>19</v>
      </c>
      <c r="D55" t="s">
        <v>6</v>
      </c>
      <c r="E55" t="s">
        <v>9</v>
      </c>
      <c r="F55" t="str">
        <f t="shared" si="0"/>
        <v>Terrace System With UGO</v>
      </c>
      <c r="G55" s="2">
        <v>1</v>
      </c>
      <c r="H55" s="3">
        <v>8630.43</v>
      </c>
      <c r="I55" s="4">
        <v>220</v>
      </c>
      <c r="J55" s="4">
        <v>14</v>
      </c>
      <c r="K55" s="5">
        <v>2851</v>
      </c>
      <c r="L55" t="s">
        <v>8</v>
      </c>
      <c r="M55">
        <f t="shared" si="1"/>
        <v>10</v>
      </c>
    </row>
    <row r="56" spans="1:13" ht="12.75">
      <c r="A56" s="1">
        <v>2016</v>
      </c>
      <c r="B56" t="s">
        <v>4</v>
      </c>
      <c r="C56" t="s">
        <v>44</v>
      </c>
      <c r="D56" t="s">
        <v>6</v>
      </c>
      <c r="E56" t="s">
        <v>9</v>
      </c>
      <c r="F56" t="str">
        <f t="shared" si="0"/>
        <v>Terrace System With UGO</v>
      </c>
      <c r="G56" s="2">
        <v>2</v>
      </c>
      <c r="H56" s="3">
        <v>15000</v>
      </c>
      <c r="I56" s="4">
        <v>980</v>
      </c>
      <c r="J56" s="4">
        <v>14</v>
      </c>
      <c r="K56" s="5">
        <v>3961</v>
      </c>
      <c r="L56" t="s">
        <v>8</v>
      </c>
      <c r="M56">
        <f t="shared" si="1"/>
        <v>10</v>
      </c>
    </row>
    <row r="57" spans="1:13" ht="12.75">
      <c r="A57" s="1">
        <v>2016</v>
      </c>
      <c r="B57" t="s">
        <v>4</v>
      </c>
      <c r="C57" t="s">
        <v>53</v>
      </c>
      <c r="D57" t="s">
        <v>6</v>
      </c>
      <c r="E57" t="s">
        <v>9</v>
      </c>
      <c r="F57" t="str">
        <f t="shared" si="0"/>
        <v>Terrace System With UGO</v>
      </c>
      <c r="G57" s="2">
        <v>1</v>
      </c>
      <c r="H57" s="3">
        <v>10042.78</v>
      </c>
      <c r="I57" s="4">
        <v>620</v>
      </c>
      <c r="J57" s="4">
        <v>14</v>
      </c>
      <c r="K57" s="5">
        <v>3376</v>
      </c>
      <c r="L57" t="s">
        <v>8</v>
      </c>
      <c r="M57">
        <f t="shared" si="1"/>
        <v>10</v>
      </c>
    </row>
    <row r="58" spans="1:13" ht="12.75">
      <c r="A58" s="1">
        <v>2019</v>
      </c>
      <c r="B58" t="s">
        <v>4</v>
      </c>
      <c r="C58" t="s">
        <v>21</v>
      </c>
      <c r="D58" t="s">
        <v>6</v>
      </c>
      <c r="E58" t="s">
        <v>9</v>
      </c>
      <c r="F58" t="str">
        <f t="shared" si="0"/>
        <v>Terrace System With UGO</v>
      </c>
      <c r="G58" s="2">
        <v>1</v>
      </c>
      <c r="H58" s="3">
        <v>13477.48</v>
      </c>
      <c r="I58" s="4">
        <v>965</v>
      </c>
      <c r="J58" s="4">
        <v>13.5</v>
      </c>
      <c r="K58" s="5">
        <v>3332</v>
      </c>
      <c r="L58" t="s">
        <v>8</v>
      </c>
      <c r="M58">
        <f t="shared" si="1"/>
        <v>10</v>
      </c>
    </row>
    <row r="59" spans="1:13" ht="12.75">
      <c r="A59" s="1">
        <v>2017</v>
      </c>
      <c r="B59" t="s">
        <v>4</v>
      </c>
      <c r="C59" t="s">
        <v>5</v>
      </c>
      <c r="D59" t="s">
        <v>6</v>
      </c>
      <c r="E59" t="s">
        <v>9</v>
      </c>
      <c r="F59" t="str">
        <f t="shared" si="0"/>
        <v>Terrace System With UGO</v>
      </c>
      <c r="G59" s="2">
        <v>1</v>
      </c>
      <c r="H59" s="3">
        <v>9267.27</v>
      </c>
      <c r="I59" s="4">
        <v>360</v>
      </c>
      <c r="J59" s="4">
        <v>13</v>
      </c>
      <c r="K59" s="5">
        <v>2157</v>
      </c>
      <c r="L59" t="s">
        <v>8</v>
      </c>
      <c r="M59">
        <f t="shared" si="1"/>
        <v>10</v>
      </c>
    </row>
    <row r="60" spans="1:13" ht="12.75">
      <c r="A60" s="1">
        <v>2018</v>
      </c>
      <c r="B60" t="s">
        <v>4</v>
      </c>
      <c r="C60" t="s">
        <v>17</v>
      </c>
      <c r="D60" t="s">
        <v>6</v>
      </c>
      <c r="E60" t="s">
        <v>9</v>
      </c>
      <c r="F60" t="str">
        <f t="shared" si="0"/>
        <v>Terrace System With UGO</v>
      </c>
      <c r="G60" s="2">
        <v>2</v>
      </c>
      <c r="H60" s="3">
        <v>7055.15</v>
      </c>
      <c r="I60" s="4">
        <v>598</v>
      </c>
      <c r="J60" s="4">
        <v>12.8</v>
      </c>
      <c r="K60" s="5">
        <v>1850</v>
      </c>
      <c r="L60" t="s">
        <v>8</v>
      </c>
      <c r="M60">
        <f t="shared" si="1"/>
        <v>10</v>
      </c>
    </row>
    <row r="61" spans="1:13" ht="12.75">
      <c r="A61" s="1">
        <v>2018</v>
      </c>
      <c r="B61" t="s">
        <v>4</v>
      </c>
      <c r="C61" t="s">
        <v>35</v>
      </c>
      <c r="D61" t="s">
        <v>6</v>
      </c>
      <c r="E61" t="s">
        <v>9</v>
      </c>
      <c r="F61" t="str">
        <f t="shared" si="0"/>
        <v>Terrace System With UGO</v>
      </c>
      <c r="G61" s="2">
        <v>1</v>
      </c>
      <c r="H61" s="3">
        <v>11690.37</v>
      </c>
      <c r="I61" s="4">
        <v>670</v>
      </c>
      <c r="J61" s="4">
        <v>9</v>
      </c>
      <c r="K61" s="5">
        <v>3247</v>
      </c>
      <c r="L61" t="s">
        <v>8</v>
      </c>
      <c r="M61">
        <f t="shared" si="1"/>
        <v>10</v>
      </c>
    </row>
    <row r="62" spans="1:13" ht="12.75">
      <c r="A62" s="1">
        <v>2019</v>
      </c>
      <c r="B62" t="s">
        <v>4</v>
      </c>
      <c r="C62" t="s">
        <v>53</v>
      </c>
      <c r="D62" t="s">
        <v>6</v>
      </c>
      <c r="E62" t="s">
        <v>9</v>
      </c>
      <c r="F62" t="str">
        <f t="shared" si="0"/>
        <v>Terrace System With UGO</v>
      </c>
      <c r="G62" s="2">
        <v>3</v>
      </c>
      <c r="H62" s="3">
        <v>6462.9</v>
      </c>
      <c r="I62" s="4">
        <v>354</v>
      </c>
      <c r="J62" s="4">
        <v>8.2</v>
      </c>
      <c r="K62" s="5">
        <v>2080</v>
      </c>
      <c r="L62" t="s">
        <v>8</v>
      </c>
      <c r="M62">
        <f t="shared" si="1"/>
        <v>10</v>
      </c>
    </row>
    <row r="63" spans="1:13" ht="12.75">
      <c r="A63" s="1">
        <v>2017</v>
      </c>
      <c r="B63" t="s">
        <v>4</v>
      </c>
      <c r="C63" t="s">
        <v>49</v>
      </c>
      <c r="D63" t="s">
        <v>6</v>
      </c>
      <c r="E63" t="s">
        <v>9</v>
      </c>
      <c r="F63" t="str">
        <f t="shared" si="0"/>
        <v>Terrace System With UGO</v>
      </c>
      <c r="G63" s="2">
        <v>1</v>
      </c>
      <c r="H63" s="3">
        <v>7423.36</v>
      </c>
      <c r="I63" s="4">
        <v>342</v>
      </c>
      <c r="J63" s="4">
        <v>7.2</v>
      </c>
      <c r="K63" s="5">
        <v>2230</v>
      </c>
      <c r="L63" t="s">
        <v>8</v>
      </c>
      <c r="M63">
        <f t="shared" si="1"/>
        <v>10</v>
      </c>
    </row>
    <row r="64" spans="1:13" ht="12.75">
      <c r="A64" s="1">
        <v>2019</v>
      </c>
      <c r="B64" t="s">
        <v>4</v>
      </c>
      <c r="C64" t="s">
        <v>44</v>
      </c>
      <c r="D64" t="s">
        <v>6</v>
      </c>
      <c r="E64" t="s">
        <v>9</v>
      </c>
      <c r="F64" t="str">
        <f t="shared" si="0"/>
        <v>Terrace System With UGO</v>
      </c>
      <c r="G64" s="2">
        <v>1</v>
      </c>
      <c r="H64" s="3">
        <v>6836.09</v>
      </c>
      <c r="I64" s="4">
        <v>240</v>
      </c>
      <c r="J64" s="4">
        <v>5.5</v>
      </c>
      <c r="K64" s="5">
        <v>1650</v>
      </c>
      <c r="L64" t="s">
        <v>8</v>
      </c>
      <c r="M64">
        <f t="shared" si="1"/>
        <v>10</v>
      </c>
    </row>
    <row r="65" spans="1:13" ht="12.75">
      <c r="A65" s="1">
        <v>2016</v>
      </c>
      <c r="B65" t="s">
        <v>4</v>
      </c>
      <c r="C65" t="s">
        <v>17</v>
      </c>
      <c r="D65" t="s">
        <v>6</v>
      </c>
      <c r="E65" t="s">
        <v>9</v>
      </c>
      <c r="F65" t="str">
        <f t="shared" si="0"/>
        <v>Terrace System With UGO</v>
      </c>
      <c r="G65" s="2">
        <v>1</v>
      </c>
      <c r="H65" s="3">
        <v>2641.01</v>
      </c>
      <c r="I65" s="4">
        <v>290</v>
      </c>
      <c r="J65" s="4">
        <v>5.2</v>
      </c>
      <c r="K65" s="5">
        <v>602</v>
      </c>
      <c r="L65" t="s">
        <v>8</v>
      </c>
      <c r="M65">
        <f t="shared" si="1"/>
        <v>10</v>
      </c>
    </row>
    <row r="66" spans="1:13" ht="12.75">
      <c r="A66" s="1">
        <v>2017</v>
      </c>
      <c r="B66" t="s">
        <v>4</v>
      </c>
      <c r="C66" t="s">
        <v>53</v>
      </c>
      <c r="D66" t="s">
        <v>6</v>
      </c>
      <c r="E66" t="s">
        <v>9</v>
      </c>
      <c r="F66" t="str">
        <f aca="true" t="shared" si="2" ref="F66:F129">IF(E66="DSL-04","Terrace System",IF(E66="DSL-44","Terrace System With UGO",IF(E66="DWP-03","Sod Waterway",IF(E66="DWP-01","Water and Sediment Control Basin",IF(E66="N340","Cover Crop",IF(E66="DWC-01","Water Impoundment Resevoir","Null"))))))</f>
        <v>Terrace System With UGO</v>
      </c>
      <c r="G66" s="2">
        <v>1</v>
      </c>
      <c r="H66" s="3">
        <v>2951.57</v>
      </c>
      <c r="I66" s="4">
        <v>110</v>
      </c>
      <c r="J66" s="4">
        <v>4</v>
      </c>
      <c r="K66" s="5">
        <v>748</v>
      </c>
      <c r="L66" t="s">
        <v>8</v>
      </c>
      <c r="M66">
        <f aca="true" t="shared" si="3" ref="M66:M129">IF(E66="N340",0,10)</f>
        <v>10</v>
      </c>
    </row>
    <row r="67" spans="1:13" ht="12.75">
      <c r="A67" s="1">
        <v>2020</v>
      </c>
      <c r="B67" t="s">
        <v>4</v>
      </c>
      <c r="C67" t="s">
        <v>47</v>
      </c>
      <c r="D67" t="s">
        <v>6</v>
      </c>
      <c r="E67" t="s">
        <v>9</v>
      </c>
      <c r="F67" t="str">
        <f t="shared" si="2"/>
        <v>Terrace System With UGO</v>
      </c>
      <c r="G67" s="2">
        <v>2</v>
      </c>
      <c r="H67" s="3">
        <v>3927.62</v>
      </c>
      <c r="I67" s="4">
        <v>105</v>
      </c>
      <c r="J67" s="4">
        <v>3.6</v>
      </c>
      <c r="K67" s="5">
        <v>1303</v>
      </c>
      <c r="L67" t="s">
        <v>8</v>
      </c>
      <c r="M67">
        <f t="shared" si="3"/>
        <v>10</v>
      </c>
    </row>
    <row r="68" spans="1:13" ht="12.75">
      <c r="A68" s="1">
        <v>2018</v>
      </c>
      <c r="B68" t="s">
        <v>4</v>
      </c>
      <c r="C68" t="s">
        <v>47</v>
      </c>
      <c r="D68" t="s">
        <v>6</v>
      </c>
      <c r="E68" t="s">
        <v>9</v>
      </c>
      <c r="F68" t="str">
        <f t="shared" si="2"/>
        <v>Terrace System With UGO</v>
      </c>
      <c r="G68" s="2">
        <v>1</v>
      </c>
      <c r="H68" s="3">
        <v>1368.93</v>
      </c>
      <c r="I68" s="4">
        <v>200</v>
      </c>
      <c r="J68" s="4">
        <v>2</v>
      </c>
      <c r="K68" s="5">
        <v>252</v>
      </c>
      <c r="L68" t="s">
        <v>8</v>
      </c>
      <c r="M68">
        <f t="shared" si="3"/>
        <v>10</v>
      </c>
    </row>
    <row r="69" spans="1:13" ht="12.75">
      <c r="A69" s="1">
        <v>2016</v>
      </c>
      <c r="B69" t="s">
        <v>4</v>
      </c>
      <c r="C69" t="s">
        <v>52</v>
      </c>
      <c r="D69" t="s">
        <v>6</v>
      </c>
      <c r="E69" t="s">
        <v>20</v>
      </c>
      <c r="F69" t="str">
        <f t="shared" si="2"/>
        <v>Water Impoundment Resevoir</v>
      </c>
      <c r="G69" s="2">
        <v>1</v>
      </c>
      <c r="H69" s="3">
        <v>10000</v>
      </c>
      <c r="I69" s="4">
        <v>230</v>
      </c>
      <c r="J69" s="4">
        <v>16</v>
      </c>
      <c r="K69" s="5">
        <v>5002</v>
      </c>
      <c r="L69" t="s">
        <v>15</v>
      </c>
      <c r="M69">
        <f t="shared" si="3"/>
        <v>10</v>
      </c>
    </row>
    <row r="70" spans="1:13" ht="12.75">
      <c r="A70" s="1">
        <v>2020</v>
      </c>
      <c r="B70" t="s">
        <v>4</v>
      </c>
      <c r="C70" t="s">
        <v>44</v>
      </c>
      <c r="D70" t="s">
        <v>6</v>
      </c>
      <c r="E70" t="s">
        <v>14</v>
      </c>
      <c r="F70" t="str">
        <f t="shared" si="2"/>
        <v>Water and Sediment Control Basin</v>
      </c>
      <c r="G70" s="2">
        <v>1</v>
      </c>
      <c r="H70" s="3">
        <v>4344.52</v>
      </c>
      <c r="I70" s="4">
        <v>2020</v>
      </c>
      <c r="J70" s="4">
        <v>151.4</v>
      </c>
      <c r="K70" s="5">
        <v>9.6</v>
      </c>
      <c r="L70" t="s">
        <v>15</v>
      </c>
      <c r="M70">
        <f t="shared" si="3"/>
        <v>10</v>
      </c>
    </row>
    <row r="71" spans="1:13" ht="12.75">
      <c r="A71" s="1">
        <v>2017</v>
      </c>
      <c r="B71" t="s">
        <v>4</v>
      </c>
      <c r="C71" t="s">
        <v>52</v>
      </c>
      <c r="D71" t="s">
        <v>6</v>
      </c>
      <c r="E71" t="s">
        <v>14</v>
      </c>
      <c r="F71" t="str">
        <f t="shared" si="2"/>
        <v>Water and Sediment Control Basin</v>
      </c>
      <c r="G71" s="2">
        <v>2</v>
      </c>
      <c r="H71" s="3">
        <v>9361.57</v>
      </c>
      <c r="I71" s="4">
        <v>490</v>
      </c>
      <c r="J71" s="4">
        <v>88.6</v>
      </c>
      <c r="K71" s="5">
        <v>514.75</v>
      </c>
      <c r="L71" t="s">
        <v>15</v>
      </c>
      <c r="M71">
        <f t="shared" si="3"/>
        <v>10</v>
      </c>
    </row>
    <row r="72" spans="1:13" ht="12.75">
      <c r="A72" s="1">
        <v>2019</v>
      </c>
      <c r="B72" t="s">
        <v>4</v>
      </c>
      <c r="C72" t="s">
        <v>52</v>
      </c>
      <c r="D72" t="s">
        <v>6</v>
      </c>
      <c r="E72" t="s">
        <v>14</v>
      </c>
      <c r="F72" t="str">
        <f t="shared" si="2"/>
        <v>Water and Sediment Control Basin</v>
      </c>
      <c r="G72" s="2">
        <v>1</v>
      </c>
      <c r="H72" s="3">
        <v>13855.23</v>
      </c>
      <c r="I72" s="4">
        <v>160</v>
      </c>
      <c r="J72" s="4">
        <v>14.3</v>
      </c>
      <c r="K72" s="5">
        <v>1666.3</v>
      </c>
      <c r="L72" t="s">
        <v>15</v>
      </c>
      <c r="M72">
        <f t="shared" si="3"/>
        <v>10</v>
      </c>
    </row>
    <row r="73" spans="1:13" ht="12.75">
      <c r="A73" s="1">
        <v>2019</v>
      </c>
      <c r="B73" t="s">
        <v>4</v>
      </c>
      <c r="C73" t="s">
        <v>44</v>
      </c>
      <c r="D73" t="s">
        <v>6</v>
      </c>
      <c r="E73" t="s">
        <v>14</v>
      </c>
      <c r="F73" t="str">
        <f t="shared" si="2"/>
        <v>Water and Sediment Control Basin</v>
      </c>
      <c r="G73" s="2">
        <v>2</v>
      </c>
      <c r="H73" s="3">
        <v>9044.11</v>
      </c>
      <c r="I73" s="4">
        <v>520</v>
      </c>
      <c r="J73" s="4">
        <v>9.1</v>
      </c>
      <c r="K73" s="5">
        <v>1831.5</v>
      </c>
      <c r="L73" t="s">
        <v>15</v>
      </c>
      <c r="M73">
        <f t="shared" si="3"/>
        <v>10</v>
      </c>
    </row>
    <row r="74" spans="1:13" ht="12.75">
      <c r="A74" s="1">
        <v>2020</v>
      </c>
      <c r="B74" t="s">
        <v>4</v>
      </c>
      <c r="C74" t="s">
        <v>47</v>
      </c>
      <c r="D74" t="s">
        <v>6</v>
      </c>
      <c r="E74" t="s">
        <v>14</v>
      </c>
      <c r="F74" t="str">
        <f t="shared" si="2"/>
        <v>Water and Sediment Control Basin</v>
      </c>
      <c r="G74" s="2">
        <v>1</v>
      </c>
      <c r="H74" s="3">
        <v>1166.55</v>
      </c>
      <c r="I74" s="4">
        <v>80</v>
      </c>
      <c r="J74" s="4">
        <v>1.3</v>
      </c>
      <c r="K74" s="5">
        <v>292</v>
      </c>
      <c r="L74" t="s">
        <v>15</v>
      </c>
      <c r="M74">
        <f t="shared" si="3"/>
        <v>10</v>
      </c>
    </row>
    <row r="75" spans="1:13" ht="12.75">
      <c r="A75" s="1">
        <v>2018</v>
      </c>
      <c r="B75" t="s">
        <v>4</v>
      </c>
      <c r="C75" t="s">
        <v>51</v>
      </c>
      <c r="D75" t="s">
        <v>6</v>
      </c>
      <c r="E75" t="s">
        <v>10</v>
      </c>
      <c r="F75" t="str">
        <f t="shared" si="2"/>
        <v>Sod Waterway</v>
      </c>
      <c r="G75" s="2">
        <v>5</v>
      </c>
      <c r="H75" s="3">
        <v>15911.96</v>
      </c>
      <c r="I75" s="4">
        <v>1860</v>
      </c>
      <c r="J75" s="4">
        <v>409.9</v>
      </c>
      <c r="K75" s="5">
        <v>7.3</v>
      </c>
      <c r="L75" t="s">
        <v>11</v>
      </c>
      <c r="M75">
        <f t="shared" si="3"/>
        <v>10</v>
      </c>
    </row>
    <row r="76" spans="1:13" ht="12.75">
      <c r="A76" s="1">
        <v>2016</v>
      </c>
      <c r="B76" t="s">
        <v>4</v>
      </c>
      <c r="C76" t="s">
        <v>5</v>
      </c>
      <c r="D76" t="s">
        <v>6</v>
      </c>
      <c r="E76" t="s">
        <v>10</v>
      </c>
      <c r="F76" t="str">
        <f t="shared" si="2"/>
        <v>Sod Waterway</v>
      </c>
      <c r="G76" s="2">
        <v>9</v>
      </c>
      <c r="H76" s="3">
        <v>30411.42</v>
      </c>
      <c r="I76" s="4">
        <v>2010</v>
      </c>
      <c r="J76" s="4">
        <v>404.6</v>
      </c>
      <c r="K76" s="5">
        <v>10.5</v>
      </c>
      <c r="L76" t="s">
        <v>11</v>
      </c>
      <c r="M76">
        <f t="shared" si="3"/>
        <v>10</v>
      </c>
    </row>
    <row r="77" spans="1:13" ht="12.75">
      <c r="A77" s="1">
        <v>2017</v>
      </c>
      <c r="B77" t="s">
        <v>4</v>
      </c>
      <c r="C77" t="s">
        <v>51</v>
      </c>
      <c r="D77" t="s">
        <v>6</v>
      </c>
      <c r="E77" t="s">
        <v>10</v>
      </c>
      <c r="F77" t="str">
        <f t="shared" si="2"/>
        <v>Sod Waterway</v>
      </c>
      <c r="G77" s="2">
        <v>8</v>
      </c>
      <c r="H77" s="3">
        <v>18719.36</v>
      </c>
      <c r="I77" s="4">
        <v>3550</v>
      </c>
      <c r="J77" s="4">
        <v>366.09</v>
      </c>
      <c r="K77" s="5">
        <v>8</v>
      </c>
      <c r="L77" t="s">
        <v>11</v>
      </c>
      <c r="M77">
        <f t="shared" si="3"/>
        <v>10</v>
      </c>
    </row>
    <row r="78" spans="1:13" ht="12.75">
      <c r="A78" s="1">
        <v>2020</v>
      </c>
      <c r="B78" t="s">
        <v>4</v>
      </c>
      <c r="C78" t="s">
        <v>53</v>
      </c>
      <c r="D78" t="s">
        <v>6</v>
      </c>
      <c r="E78" t="s">
        <v>10</v>
      </c>
      <c r="F78" t="str">
        <f t="shared" si="2"/>
        <v>Sod Waterway</v>
      </c>
      <c r="G78" s="2">
        <v>7</v>
      </c>
      <c r="H78" s="3">
        <v>23353.9</v>
      </c>
      <c r="I78" s="4">
        <v>2980</v>
      </c>
      <c r="J78" s="4">
        <v>334.2</v>
      </c>
      <c r="K78" s="5">
        <v>9.05</v>
      </c>
      <c r="L78" t="s">
        <v>11</v>
      </c>
      <c r="M78">
        <f t="shared" si="3"/>
        <v>10</v>
      </c>
    </row>
    <row r="79" spans="1:13" ht="12.75">
      <c r="A79" s="1">
        <v>2019</v>
      </c>
      <c r="B79" t="s">
        <v>4</v>
      </c>
      <c r="C79" t="s">
        <v>44</v>
      </c>
      <c r="D79" t="s">
        <v>6</v>
      </c>
      <c r="E79" t="s">
        <v>10</v>
      </c>
      <c r="F79" t="str">
        <f t="shared" si="2"/>
        <v>Sod Waterway</v>
      </c>
      <c r="G79" s="2">
        <v>5</v>
      </c>
      <c r="H79" s="3">
        <v>23343.98</v>
      </c>
      <c r="I79" s="4">
        <v>2200</v>
      </c>
      <c r="J79" s="4">
        <v>324</v>
      </c>
      <c r="K79" s="5">
        <v>8</v>
      </c>
      <c r="L79" t="s">
        <v>11</v>
      </c>
      <c r="M79">
        <f t="shared" si="3"/>
        <v>10</v>
      </c>
    </row>
    <row r="80" spans="1:13" ht="12.75">
      <c r="A80" s="1">
        <v>2019</v>
      </c>
      <c r="B80" t="s">
        <v>4</v>
      </c>
      <c r="C80" t="s">
        <v>52</v>
      </c>
      <c r="D80" t="s">
        <v>6</v>
      </c>
      <c r="E80" t="s">
        <v>10</v>
      </c>
      <c r="F80" t="str">
        <f t="shared" si="2"/>
        <v>Sod Waterway</v>
      </c>
      <c r="G80" s="2">
        <v>2</v>
      </c>
      <c r="H80" s="3">
        <v>4254.33</v>
      </c>
      <c r="I80" s="4">
        <v>620</v>
      </c>
      <c r="J80" s="4">
        <v>290.4</v>
      </c>
      <c r="K80" s="5">
        <v>2.1</v>
      </c>
      <c r="L80" t="s">
        <v>11</v>
      </c>
      <c r="M80">
        <f t="shared" si="3"/>
        <v>10</v>
      </c>
    </row>
    <row r="81" spans="1:13" ht="12.75">
      <c r="A81" s="1">
        <v>2018</v>
      </c>
      <c r="B81" t="s">
        <v>4</v>
      </c>
      <c r="C81" t="s">
        <v>44</v>
      </c>
      <c r="D81" t="s">
        <v>6</v>
      </c>
      <c r="E81" t="s">
        <v>10</v>
      </c>
      <c r="F81" t="str">
        <f t="shared" si="2"/>
        <v>Sod Waterway</v>
      </c>
      <c r="G81" s="2">
        <v>3</v>
      </c>
      <c r="H81" s="3">
        <v>11208.48</v>
      </c>
      <c r="I81" s="4">
        <v>1540</v>
      </c>
      <c r="J81" s="4">
        <v>279</v>
      </c>
      <c r="K81" s="5">
        <v>5</v>
      </c>
      <c r="L81" t="s">
        <v>11</v>
      </c>
      <c r="M81">
        <f t="shared" si="3"/>
        <v>10</v>
      </c>
    </row>
    <row r="82" spans="1:13" ht="12.75">
      <c r="A82" s="1">
        <v>2020</v>
      </c>
      <c r="B82" t="s">
        <v>4</v>
      </c>
      <c r="C82" t="s">
        <v>44</v>
      </c>
      <c r="D82" t="s">
        <v>6</v>
      </c>
      <c r="E82" t="s">
        <v>10</v>
      </c>
      <c r="F82" t="str">
        <f t="shared" si="2"/>
        <v>Sod Waterway</v>
      </c>
      <c r="G82" s="2">
        <v>2</v>
      </c>
      <c r="H82" s="3">
        <v>18187.65</v>
      </c>
      <c r="I82" s="4">
        <v>3170</v>
      </c>
      <c r="J82" s="4">
        <v>248.9</v>
      </c>
      <c r="K82" s="5">
        <v>5.4</v>
      </c>
      <c r="L82" t="s">
        <v>11</v>
      </c>
      <c r="M82">
        <f t="shared" si="3"/>
        <v>10</v>
      </c>
    </row>
    <row r="83" spans="1:13" ht="12.75">
      <c r="A83" s="1">
        <v>2017</v>
      </c>
      <c r="B83" t="s">
        <v>4</v>
      </c>
      <c r="C83" t="s">
        <v>5</v>
      </c>
      <c r="D83" t="s">
        <v>6</v>
      </c>
      <c r="E83" t="s">
        <v>10</v>
      </c>
      <c r="F83" t="str">
        <f t="shared" si="2"/>
        <v>Sod Waterway</v>
      </c>
      <c r="G83" s="2">
        <v>2</v>
      </c>
      <c r="H83" s="3">
        <v>10335.9</v>
      </c>
      <c r="I83" s="4">
        <v>1850</v>
      </c>
      <c r="J83" s="4">
        <v>246</v>
      </c>
      <c r="K83" s="5">
        <v>4.7</v>
      </c>
      <c r="L83" t="s">
        <v>11</v>
      </c>
      <c r="M83">
        <f t="shared" si="3"/>
        <v>10</v>
      </c>
    </row>
    <row r="84" spans="1:13" ht="12.75">
      <c r="A84" s="1">
        <v>2019</v>
      </c>
      <c r="B84" t="s">
        <v>4</v>
      </c>
      <c r="C84" t="s">
        <v>50</v>
      </c>
      <c r="D84" t="s">
        <v>6</v>
      </c>
      <c r="E84" t="s">
        <v>10</v>
      </c>
      <c r="F84" t="str">
        <f t="shared" si="2"/>
        <v>Sod Waterway</v>
      </c>
      <c r="G84" s="2">
        <v>3</v>
      </c>
      <c r="H84" s="3">
        <v>8779.61</v>
      </c>
      <c r="I84" s="4">
        <v>790</v>
      </c>
      <c r="J84" s="4">
        <v>240.6</v>
      </c>
      <c r="K84" s="5">
        <v>3.7</v>
      </c>
      <c r="L84" t="s">
        <v>11</v>
      </c>
      <c r="M84">
        <f t="shared" si="3"/>
        <v>10</v>
      </c>
    </row>
    <row r="85" spans="1:13" ht="12.75">
      <c r="A85" s="1">
        <v>2016</v>
      </c>
      <c r="B85" t="s">
        <v>4</v>
      </c>
      <c r="C85" t="s">
        <v>49</v>
      </c>
      <c r="D85" t="s">
        <v>6</v>
      </c>
      <c r="E85" t="s">
        <v>10</v>
      </c>
      <c r="F85" t="str">
        <f t="shared" si="2"/>
        <v>Sod Waterway</v>
      </c>
      <c r="G85" s="2">
        <v>5</v>
      </c>
      <c r="H85" s="3">
        <v>14188.08</v>
      </c>
      <c r="I85" s="4">
        <v>1800</v>
      </c>
      <c r="J85" s="4">
        <v>220.3</v>
      </c>
      <c r="K85" s="5">
        <v>5.8</v>
      </c>
      <c r="L85" t="s">
        <v>11</v>
      </c>
      <c r="M85">
        <f t="shared" si="3"/>
        <v>10</v>
      </c>
    </row>
    <row r="86" spans="1:13" ht="12.75">
      <c r="A86" s="1">
        <v>2020</v>
      </c>
      <c r="B86" t="s">
        <v>4</v>
      </c>
      <c r="C86" t="s">
        <v>52</v>
      </c>
      <c r="D86" t="s">
        <v>6</v>
      </c>
      <c r="E86" t="s">
        <v>10</v>
      </c>
      <c r="F86" t="str">
        <f t="shared" si="2"/>
        <v>Sod Waterway</v>
      </c>
      <c r="G86" s="2">
        <v>2</v>
      </c>
      <c r="H86" s="3">
        <v>20170.79</v>
      </c>
      <c r="I86" s="4">
        <v>1010</v>
      </c>
      <c r="J86" s="4">
        <v>211.3</v>
      </c>
      <c r="K86" s="5">
        <v>4.9</v>
      </c>
      <c r="L86" t="s">
        <v>11</v>
      </c>
      <c r="M86">
        <f t="shared" si="3"/>
        <v>10</v>
      </c>
    </row>
    <row r="87" spans="1:13" ht="12.75">
      <c r="A87" s="1">
        <v>2018</v>
      </c>
      <c r="B87" t="s">
        <v>4</v>
      </c>
      <c r="C87" t="s">
        <v>46</v>
      </c>
      <c r="D87" t="s">
        <v>6</v>
      </c>
      <c r="E87" t="s">
        <v>10</v>
      </c>
      <c r="F87" t="str">
        <f t="shared" si="2"/>
        <v>Sod Waterway</v>
      </c>
      <c r="G87" s="2">
        <v>3</v>
      </c>
      <c r="H87" s="3">
        <v>11404.93</v>
      </c>
      <c r="I87" s="4">
        <v>1330</v>
      </c>
      <c r="J87" s="4">
        <v>206.1</v>
      </c>
      <c r="K87" s="5">
        <v>4.7</v>
      </c>
      <c r="L87" t="s">
        <v>11</v>
      </c>
      <c r="M87">
        <f t="shared" si="3"/>
        <v>10</v>
      </c>
    </row>
    <row r="88" spans="1:13" ht="12.75">
      <c r="A88" s="1">
        <v>2017</v>
      </c>
      <c r="B88" t="s">
        <v>4</v>
      </c>
      <c r="C88" t="s">
        <v>17</v>
      </c>
      <c r="D88" t="s">
        <v>6</v>
      </c>
      <c r="E88" t="s">
        <v>10</v>
      </c>
      <c r="F88" t="str">
        <f t="shared" si="2"/>
        <v>Sod Waterway</v>
      </c>
      <c r="G88" s="2">
        <v>4</v>
      </c>
      <c r="H88" s="3">
        <v>11382.53</v>
      </c>
      <c r="I88" s="4">
        <v>1000</v>
      </c>
      <c r="J88" s="4">
        <v>162</v>
      </c>
      <c r="K88" s="5">
        <v>4.1</v>
      </c>
      <c r="L88" t="s">
        <v>11</v>
      </c>
      <c r="M88">
        <f t="shared" si="3"/>
        <v>10</v>
      </c>
    </row>
    <row r="89" spans="1:13" ht="12.75">
      <c r="A89" s="1">
        <v>2016</v>
      </c>
      <c r="B89" t="s">
        <v>4</v>
      </c>
      <c r="C89" t="s">
        <v>52</v>
      </c>
      <c r="D89" t="s">
        <v>6</v>
      </c>
      <c r="E89" t="s">
        <v>10</v>
      </c>
      <c r="F89" t="str">
        <f t="shared" si="2"/>
        <v>Sod Waterway</v>
      </c>
      <c r="G89" s="2">
        <v>2</v>
      </c>
      <c r="H89" s="3">
        <v>19953.62</v>
      </c>
      <c r="I89" s="4">
        <v>600</v>
      </c>
      <c r="J89" s="4">
        <v>155.5</v>
      </c>
      <c r="K89" s="5">
        <v>6.1</v>
      </c>
      <c r="L89" t="s">
        <v>11</v>
      </c>
      <c r="M89">
        <f t="shared" si="3"/>
        <v>10</v>
      </c>
    </row>
    <row r="90" spans="1:13" ht="12.75">
      <c r="A90" s="1">
        <v>2016</v>
      </c>
      <c r="B90" t="s">
        <v>4</v>
      </c>
      <c r="C90" t="s">
        <v>53</v>
      </c>
      <c r="D90" t="s">
        <v>6</v>
      </c>
      <c r="E90" t="s">
        <v>10</v>
      </c>
      <c r="F90" t="str">
        <f t="shared" si="2"/>
        <v>Sod Waterway</v>
      </c>
      <c r="G90" s="2">
        <v>2</v>
      </c>
      <c r="H90" s="3">
        <v>2714.2</v>
      </c>
      <c r="I90" s="4">
        <v>1300</v>
      </c>
      <c r="J90" s="4">
        <v>155</v>
      </c>
      <c r="K90" s="5">
        <v>1.2</v>
      </c>
      <c r="L90" t="s">
        <v>11</v>
      </c>
      <c r="M90">
        <f t="shared" si="3"/>
        <v>10</v>
      </c>
    </row>
    <row r="91" spans="1:13" ht="12.75">
      <c r="A91" s="1">
        <v>2020</v>
      </c>
      <c r="B91" t="s">
        <v>4</v>
      </c>
      <c r="C91" t="s">
        <v>5</v>
      </c>
      <c r="D91" t="s">
        <v>6</v>
      </c>
      <c r="E91" t="s">
        <v>10</v>
      </c>
      <c r="F91" t="str">
        <f t="shared" si="2"/>
        <v>Sod Waterway</v>
      </c>
      <c r="G91" s="2">
        <v>1</v>
      </c>
      <c r="H91" s="3">
        <v>5372.02</v>
      </c>
      <c r="I91" s="4">
        <v>600</v>
      </c>
      <c r="J91" s="4">
        <v>154</v>
      </c>
      <c r="K91" s="5">
        <v>2.1</v>
      </c>
      <c r="L91" t="s">
        <v>11</v>
      </c>
      <c r="M91">
        <f t="shared" si="3"/>
        <v>10</v>
      </c>
    </row>
    <row r="92" spans="1:13" ht="12.75">
      <c r="A92" s="1">
        <v>2019</v>
      </c>
      <c r="B92" t="s">
        <v>4</v>
      </c>
      <c r="C92" t="s">
        <v>17</v>
      </c>
      <c r="D92" t="s">
        <v>6</v>
      </c>
      <c r="E92" t="s">
        <v>10</v>
      </c>
      <c r="F92" t="str">
        <f t="shared" si="2"/>
        <v>Sod Waterway</v>
      </c>
      <c r="G92" s="2">
        <v>1</v>
      </c>
      <c r="H92" s="3">
        <v>5107.99</v>
      </c>
      <c r="I92" s="4">
        <v>710</v>
      </c>
      <c r="J92" s="4">
        <v>149</v>
      </c>
      <c r="K92" s="5">
        <v>2.4</v>
      </c>
      <c r="L92" t="s">
        <v>11</v>
      </c>
      <c r="M92">
        <f t="shared" si="3"/>
        <v>10</v>
      </c>
    </row>
    <row r="93" spans="1:13" ht="12.75">
      <c r="A93" s="1">
        <v>2016</v>
      </c>
      <c r="B93" t="s">
        <v>4</v>
      </c>
      <c r="C93" t="s">
        <v>51</v>
      </c>
      <c r="D93" t="s">
        <v>6</v>
      </c>
      <c r="E93" t="s">
        <v>10</v>
      </c>
      <c r="F93" t="str">
        <f t="shared" si="2"/>
        <v>Sod Waterway</v>
      </c>
      <c r="G93" s="2">
        <v>5</v>
      </c>
      <c r="H93" s="3">
        <v>13592.81</v>
      </c>
      <c r="I93" s="4">
        <v>960</v>
      </c>
      <c r="J93" s="4">
        <v>141.7</v>
      </c>
      <c r="K93" s="5">
        <v>325.7</v>
      </c>
      <c r="L93" t="s">
        <v>11</v>
      </c>
      <c r="M93">
        <f t="shared" si="3"/>
        <v>10</v>
      </c>
    </row>
    <row r="94" spans="1:13" ht="12.75">
      <c r="A94" s="1">
        <v>2017</v>
      </c>
      <c r="B94" t="s">
        <v>4</v>
      </c>
      <c r="C94" t="s">
        <v>52</v>
      </c>
      <c r="D94" t="s">
        <v>6</v>
      </c>
      <c r="E94" t="s">
        <v>10</v>
      </c>
      <c r="F94" t="str">
        <f t="shared" si="2"/>
        <v>Sod Waterway</v>
      </c>
      <c r="G94" s="2">
        <v>4</v>
      </c>
      <c r="H94" s="3">
        <v>12735.35</v>
      </c>
      <c r="I94" s="4">
        <v>1130</v>
      </c>
      <c r="J94" s="4">
        <v>137.4</v>
      </c>
      <c r="K94" s="5">
        <v>5.5</v>
      </c>
      <c r="L94" t="s">
        <v>11</v>
      </c>
      <c r="M94">
        <f t="shared" si="3"/>
        <v>10</v>
      </c>
    </row>
    <row r="95" spans="1:13" ht="12.75">
      <c r="A95" s="1">
        <v>2017</v>
      </c>
      <c r="B95" t="s">
        <v>4</v>
      </c>
      <c r="C95" t="s">
        <v>47</v>
      </c>
      <c r="D95" t="s">
        <v>6</v>
      </c>
      <c r="E95" t="s">
        <v>10</v>
      </c>
      <c r="F95" t="str">
        <f t="shared" si="2"/>
        <v>Sod Waterway</v>
      </c>
      <c r="G95" s="2">
        <v>3</v>
      </c>
      <c r="H95" s="3">
        <v>13066.59</v>
      </c>
      <c r="I95" s="4">
        <v>2180</v>
      </c>
      <c r="J95" s="4">
        <v>124.8</v>
      </c>
      <c r="K95" s="5">
        <v>4.6</v>
      </c>
      <c r="L95" t="s">
        <v>11</v>
      </c>
      <c r="M95">
        <f t="shared" si="3"/>
        <v>10</v>
      </c>
    </row>
    <row r="96" spans="1:13" ht="12.75">
      <c r="A96" s="1">
        <v>2018</v>
      </c>
      <c r="B96" t="s">
        <v>4</v>
      </c>
      <c r="C96" t="s">
        <v>52</v>
      </c>
      <c r="D96" t="s">
        <v>6</v>
      </c>
      <c r="E96" t="s">
        <v>10</v>
      </c>
      <c r="F96" t="str">
        <f t="shared" si="2"/>
        <v>Sod Waterway</v>
      </c>
      <c r="G96" s="2">
        <v>3</v>
      </c>
      <c r="H96" s="3">
        <v>7485.94</v>
      </c>
      <c r="I96" s="4">
        <v>870</v>
      </c>
      <c r="J96" s="4">
        <v>105.9</v>
      </c>
      <c r="K96" s="5">
        <v>2.8</v>
      </c>
      <c r="L96" t="s">
        <v>11</v>
      </c>
      <c r="M96">
        <f t="shared" si="3"/>
        <v>10</v>
      </c>
    </row>
    <row r="97" spans="1:13" ht="12.75">
      <c r="A97" s="1">
        <v>2018</v>
      </c>
      <c r="B97" t="s">
        <v>4</v>
      </c>
      <c r="C97" t="s">
        <v>53</v>
      </c>
      <c r="D97" t="s">
        <v>6</v>
      </c>
      <c r="E97" t="s">
        <v>10</v>
      </c>
      <c r="F97" t="str">
        <f t="shared" si="2"/>
        <v>Sod Waterway</v>
      </c>
      <c r="G97" s="2">
        <v>2</v>
      </c>
      <c r="H97" s="3">
        <v>9176.81</v>
      </c>
      <c r="I97" s="4">
        <v>970</v>
      </c>
      <c r="J97" s="4">
        <v>102.8</v>
      </c>
      <c r="K97" s="5">
        <v>4.3</v>
      </c>
      <c r="L97" t="s">
        <v>11</v>
      </c>
      <c r="M97">
        <f t="shared" si="3"/>
        <v>10</v>
      </c>
    </row>
    <row r="98" spans="1:13" ht="12.75">
      <c r="A98" s="1">
        <v>2017</v>
      </c>
      <c r="B98" t="s">
        <v>4</v>
      </c>
      <c r="C98" t="s">
        <v>50</v>
      </c>
      <c r="D98" t="s">
        <v>6</v>
      </c>
      <c r="E98" t="s">
        <v>10</v>
      </c>
      <c r="F98" t="str">
        <f t="shared" si="2"/>
        <v>Sod Waterway</v>
      </c>
      <c r="G98" s="2">
        <v>1</v>
      </c>
      <c r="H98" s="3">
        <v>6608.71</v>
      </c>
      <c r="I98" s="4">
        <v>320</v>
      </c>
      <c r="J98" s="4">
        <v>98</v>
      </c>
      <c r="K98" s="5">
        <v>2.1</v>
      </c>
      <c r="L98" t="s">
        <v>11</v>
      </c>
      <c r="M98">
        <f t="shared" si="3"/>
        <v>10</v>
      </c>
    </row>
    <row r="99" spans="1:13" ht="12.75">
      <c r="A99" s="1">
        <v>2018</v>
      </c>
      <c r="B99" t="s">
        <v>4</v>
      </c>
      <c r="C99" t="s">
        <v>5</v>
      </c>
      <c r="D99" t="s">
        <v>6</v>
      </c>
      <c r="E99" t="s">
        <v>10</v>
      </c>
      <c r="F99" t="str">
        <f t="shared" si="2"/>
        <v>Sod Waterway</v>
      </c>
      <c r="G99" s="2">
        <v>2</v>
      </c>
      <c r="H99" s="3">
        <v>8332.71</v>
      </c>
      <c r="I99" s="4">
        <v>790</v>
      </c>
      <c r="J99" s="4">
        <v>96.9</v>
      </c>
      <c r="K99" s="5">
        <v>3.1</v>
      </c>
      <c r="L99" t="s">
        <v>11</v>
      </c>
      <c r="M99">
        <f t="shared" si="3"/>
        <v>10</v>
      </c>
    </row>
    <row r="100" spans="1:13" ht="12.75">
      <c r="A100" s="1">
        <v>2017</v>
      </c>
      <c r="B100" t="s">
        <v>4</v>
      </c>
      <c r="C100" t="s">
        <v>44</v>
      </c>
      <c r="D100" t="s">
        <v>6</v>
      </c>
      <c r="E100" t="s">
        <v>10</v>
      </c>
      <c r="F100" t="str">
        <f t="shared" si="2"/>
        <v>Sod Waterway</v>
      </c>
      <c r="G100" s="2">
        <v>2</v>
      </c>
      <c r="H100" s="3">
        <v>6702.99</v>
      </c>
      <c r="I100" s="4">
        <v>1190</v>
      </c>
      <c r="J100" s="4">
        <v>92</v>
      </c>
      <c r="K100" s="5">
        <v>2.47</v>
      </c>
      <c r="L100" t="s">
        <v>11</v>
      </c>
      <c r="M100">
        <f t="shared" si="3"/>
        <v>10</v>
      </c>
    </row>
    <row r="101" spans="1:13" ht="12.75">
      <c r="A101" s="1">
        <v>2016</v>
      </c>
      <c r="B101" t="s">
        <v>4</v>
      </c>
      <c r="C101" t="s">
        <v>18</v>
      </c>
      <c r="D101" t="s">
        <v>6</v>
      </c>
      <c r="E101" t="s">
        <v>10</v>
      </c>
      <c r="F101" t="str">
        <f t="shared" si="2"/>
        <v>Sod Waterway</v>
      </c>
      <c r="G101" s="2">
        <v>2</v>
      </c>
      <c r="H101" s="3">
        <v>6869.7</v>
      </c>
      <c r="I101" s="4">
        <v>440</v>
      </c>
      <c r="J101" s="4">
        <v>87</v>
      </c>
      <c r="K101" s="5">
        <v>2.5300000000000002</v>
      </c>
      <c r="L101" t="s">
        <v>11</v>
      </c>
      <c r="M101">
        <f t="shared" si="3"/>
        <v>10</v>
      </c>
    </row>
    <row r="102" spans="1:13" ht="12.75">
      <c r="A102" s="1">
        <v>2016</v>
      </c>
      <c r="B102" t="s">
        <v>4</v>
      </c>
      <c r="C102" t="s">
        <v>19</v>
      </c>
      <c r="D102" t="s">
        <v>6</v>
      </c>
      <c r="E102" t="s">
        <v>10</v>
      </c>
      <c r="F102" t="str">
        <f t="shared" si="2"/>
        <v>Sod Waterway</v>
      </c>
      <c r="G102" s="2">
        <v>3</v>
      </c>
      <c r="H102" s="3">
        <v>8187.42</v>
      </c>
      <c r="I102" s="4">
        <v>1260</v>
      </c>
      <c r="J102" s="4">
        <v>86.6</v>
      </c>
      <c r="K102" s="5">
        <v>3.6</v>
      </c>
      <c r="L102" t="s">
        <v>11</v>
      </c>
      <c r="M102">
        <f t="shared" si="3"/>
        <v>10</v>
      </c>
    </row>
    <row r="103" spans="1:13" ht="12.75">
      <c r="A103" s="1">
        <v>2016</v>
      </c>
      <c r="B103" t="s">
        <v>4</v>
      </c>
      <c r="C103" t="s">
        <v>50</v>
      </c>
      <c r="D103" t="s">
        <v>6</v>
      </c>
      <c r="E103" t="s">
        <v>10</v>
      </c>
      <c r="F103" t="str">
        <f t="shared" si="2"/>
        <v>Sod Waterway</v>
      </c>
      <c r="G103" s="2">
        <v>4</v>
      </c>
      <c r="H103" s="3">
        <v>4700.57</v>
      </c>
      <c r="I103" s="4">
        <v>1820</v>
      </c>
      <c r="J103" s="4">
        <v>67.9</v>
      </c>
      <c r="K103" s="5">
        <v>2.3</v>
      </c>
      <c r="L103" t="s">
        <v>11</v>
      </c>
      <c r="M103">
        <f t="shared" si="3"/>
        <v>10</v>
      </c>
    </row>
    <row r="104" spans="1:13" ht="12.75">
      <c r="A104" s="1">
        <v>2018</v>
      </c>
      <c r="B104" t="s">
        <v>4</v>
      </c>
      <c r="C104" t="s">
        <v>17</v>
      </c>
      <c r="D104" t="s">
        <v>6</v>
      </c>
      <c r="E104" t="s">
        <v>10</v>
      </c>
      <c r="F104" t="str">
        <f t="shared" si="2"/>
        <v>Sod Waterway</v>
      </c>
      <c r="G104" s="2">
        <v>2</v>
      </c>
      <c r="H104" s="3">
        <v>7606.2</v>
      </c>
      <c r="I104" s="4">
        <v>630</v>
      </c>
      <c r="J104" s="4">
        <v>66.1</v>
      </c>
      <c r="K104" s="5">
        <v>3</v>
      </c>
      <c r="L104" t="s">
        <v>11</v>
      </c>
      <c r="M104">
        <f t="shared" si="3"/>
        <v>10</v>
      </c>
    </row>
    <row r="105" spans="1:13" ht="12.75">
      <c r="A105" s="1">
        <v>2016</v>
      </c>
      <c r="B105" t="s">
        <v>4</v>
      </c>
      <c r="C105" t="s">
        <v>44</v>
      </c>
      <c r="D105" t="s">
        <v>6</v>
      </c>
      <c r="E105" t="s">
        <v>10</v>
      </c>
      <c r="F105" t="str">
        <f t="shared" si="2"/>
        <v>Sod Waterway</v>
      </c>
      <c r="G105" s="2">
        <v>1</v>
      </c>
      <c r="H105" s="3">
        <v>5591.29</v>
      </c>
      <c r="I105" s="4">
        <v>230</v>
      </c>
      <c r="J105" s="4">
        <v>50</v>
      </c>
      <c r="K105" s="5">
        <v>2</v>
      </c>
      <c r="L105" t="s">
        <v>11</v>
      </c>
      <c r="M105">
        <f t="shared" si="3"/>
        <v>10</v>
      </c>
    </row>
    <row r="106" spans="1:13" ht="12.75">
      <c r="A106" s="1">
        <v>2017</v>
      </c>
      <c r="B106" t="s">
        <v>4</v>
      </c>
      <c r="C106" t="s">
        <v>19</v>
      </c>
      <c r="D106" t="s">
        <v>6</v>
      </c>
      <c r="E106" t="s">
        <v>10</v>
      </c>
      <c r="F106" t="str">
        <f t="shared" si="2"/>
        <v>Sod Waterway</v>
      </c>
      <c r="G106" s="2">
        <v>2</v>
      </c>
      <c r="H106" s="3">
        <v>4162.5</v>
      </c>
      <c r="I106" s="4">
        <v>950</v>
      </c>
      <c r="J106" s="4">
        <v>48</v>
      </c>
      <c r="K106" s="5">
        <v>2.1</v>
      </c>
      <c r="L106" t="s">
        <v>11</v>
      </c>
      <c r="M106">
        <f t="shared" si="3"/>
        <v>10</v>
      </c>
    </row>
    <row r="107" spans="1:13" ht="12.75">
      <c r="A107" s="1">
        <v>2020</v>
      </c>
      <c r="B107" t="s">
        <v>4</v>
      </c>
      <c r="C107" t="s">
        <v>47</v>
      </c>
      <c r="D107" t="s">
        <v>6</v>
      </c>
      <c r="E107" t="s">
        <v>10</v>
      </c>
      <c r="F107" t="str">
        <f t="shared" si="2"/>
        <v>Sod Waterway</v>
      </c>
      <c r="G107" s="2">
        <v>1</v>
      </c>
      <c r="H107" s="3">
        <v>2569.76</v>
      </c>
      <c r="I107" s="4">
        <v>280</v>
      </c>
      <c r="J107" s="4">
        <v>40.7</v>
      </c>
      <c r="K107" s="5">
        <v>0.9</v>
      </c>
      <c r="L107" t="s">
        <v>11</v>
      </c>
      <c r="M107">
        <f t="shared" si="3"/>
        <v>10</v>
      </c>
    </row>
    <row r="108" spans="1:13" ht="12.75">
      <c r="A108" s="1">
        <v>2019</v>
      </c>
      <c r="B108" t="s">
        <v>4</v>
      </c>
      <c r="C108" t="s">
        <v>51</v>
      </c>
      <c r="D108" t="s">
        <v>6</v>
      </c>
      <c r="E108" t="s">
        <v>10</v>
      </c>
      <c r="F108" t="str">
        <f t="shared" si="2"/>
        <v>Sod Waterway</v>
      </c>
      <c r="G108" s="2">
        <v>1</v>
      </c>
      <c r="H108" s="3">
        <v>6065.07</v>
      </c>
      <c r="I108" s="4">
        <v>490</v>
      </c>
      <c r="J108" s="4">
        <v>32.8</v>
      </c>
      <c r="K108" s="5">
        <v>2</v>
      </c>
      <c r="L108" t="s">
        <v>11</v>
      </c>
      <c r="M108">
        <f t="shared" si="3"/>
        <v>10</v>
      </c>
    </row>
    <row r="109" spans="1:13" ht="12.75">
      <c r="A109" s="1">
        <v>2018</v>
      </c>
      <c r="B109" t="s">
        <v>4</v>
      </c>
      <c r="C109" t="s">
        <v>49</v>
      </c>
      <c r="D109" t="s">
        <v>6</v>
      </c>
      <c r="E109" t="s">
        <v>10</v>
      </c>
      <c r="F109" t="str">
        <f t="shared" si="2"/>
        <v>Sod Waterway</v>
      </c>
      <c r="G109" s="2">
        <v>1</v>
      </c>
      <c r="H109" s="3">
        <v>4488.24</v>
      </c>
      <c r="I109" s="4">
        <v>210</v>
      </c>
      <c r="J109" s="4">
        <v>30.8</v>
      </c>
      <c r="K109" s="5">
        <v>1.7</v>
      </c>
      <c r="L109" t="s">
        <v>11</v>
      </c>
      <c r="M109">
        <f t="shared" si="3"/>
        <v>10</v>
      </c>
    </row>
    <row r="110" spans="1:13" ht="12.75">
      <c r="A110" s="1">
        <v>2017</v>
      </c>
      <c r="B110" t="s">
        <v>4</v>
      </c>
      <c r="C110" t="s">
        <v>49</v>
      </c>
      <c r="D110" t="s">
        <v>6</v>
      </c>
      <c r="E110" t="s">
        <v>10</v>
      </c>
      <c r="F110" t="str">
        <f t="shared" si="2"/>
        <v>Sod Waterway</v>
      </c>
      <c r="G110" s="2">
        <v>2</v>
      </c>
      <c r="H110" s="3">
        <v>4695.55</v>
      </c>
      <c r="I110" s="4">
        <v>320</v>
      </c>
      <c r="J110" s="4">
        <v>26.4</v>
      </c>
      <c r="K110" s="5">
        <v>1.6</v>
      </c>
      <c r="L110" t="s">
        <v>11</v>
      </c>
      <c r="M110">
        <f t="shared" si="3"/>
        <v>10</v>
      </c>
    </row>
    <row r="111" spans="1:13" ht="12.75">
      <c r="A111" s="1">
        <v>2020</v>
      </c>
      <c r="B111" t="s">
        <v>4</v>
      </c>
      <c r="C111" t="s">
        <v>50</v>
      </c>
      <c r="D111" t="s">
        <v>6</v>
      </c>
      <c r="E111" t="s">
        <v>10</v>
      </c>
      <c r="F111" t="str">
        <f t="shared" si="2"/>
        <v>Sod Waterway</v>
      </c>
      <c r="G111" s="2">
        <v>1</v>
      </c>
      <c r="H111" s="3">
        <v>1670.59</v>
      </c>
      <c r="I111" s="4">
        <v>70</v>
      </c>
      <c r="J111" s="4">
        <v>23.4</v>
      </c>
      <c r="K111" s="5">
        <v>1.1</v>
      </c>
      <c r="L111" t="s">
        <v>11</v>
      </c>
      <c r="M111">
        <f t="shared" si="3"/>
        <v>10</v>
      </c>
    </row>
    <row r="112" spans="1:13" ht="12.75">
      <c r="A112" s="1">
        <v>2017</v>
      </c>
      <c r="B112" t="s">
        <v>4</v>
      </c>
      <c r="C112" t="s">
        <v>53</v>
      </c>
      <c r="D112" t="s">
        <v>6</v>
      </c>
      <c r="E112" t="s">
        <v>10</v>
      </c>
      <c r="F112" t="str">
        <f t="shared" si="2"/>
        <v>Sod Waterway</v>
      </c>
      <c r="G112" s="2">
        <v>1</v>
      </c>
      <c r="H112" s="3">
        <v>1369.56</v>
      </c>
      <c r="I112" s="4">
        <v>180</v>
      </c>
      <c r="J112" s="4">
        <v>21</v>
      </c>
      <c r="K112" s="5">
        <v>0.6</v>
      </c>
      <c r="L112" t="s">
        <v>11</v>
      </c>
      <c r="M112">
        <f t="shared" si="3"/>
        <v>10</v>
      </c>
    </row>
    <row r="113" spans="1:13" ht="12.75">
      <c r="A113" s="1">
        <v>2019</v>
      </c>
      <c r="B113" t="s">
        <v>4</v>
      </c>
      <c r="C113" t="s">
        <v>46</v>
      </c>
      <c r="D113" t="s">
        <v>6</v>
      </c>
      <c r="E113" t="s">
        <v>10</v>
      </c>
      <c r="F113" t="str">
        <f t="shared" si="2"/>
        <v>Sod Waterway</v>
      </c>
      <c r="G113" s="2">
        <v>1</v>
      </c>
      <c r="H113" s="3">
        <v>2188.74</v>
      </c>
      <c r="I113" s="4">
        <v>220</v>
      </c>
      <c r="J113" s="4">
        <v>20.4</v>
      </c>
      <c r="K113" s="5">
        <v>0.9</v>
      </c>
      <c r="L113" t="s">
        <v>11</v>
      </c>
      <c r="M113">
        <f t="shared" si="3"/>
        <v>10</v>
      </c>
    </row>
    <row r="114" spans="1:13" ht="12.75">
      <c r="A114" s="1">
        <v>2019</v>
      </c>
      <c r="B114" t="s">
        <v>4</v>
      </c>
      <c r="C114" t="s">
        <v>53</v>
      </c>
      <c r="D114" t="s">
        <v>6</v>
      </c>
      <c r="E114" t="s">
        <v>10</v>
      </c>
      <c r="F114" t="str">
        <f t="shared" si="2"/>
        <v>Sod Waterway</v>
      </c>
      <c r="G114" s="2">
        <v>1</v>
      </c>
      <c r="H114" s="3">
        <v>2127.67</v>
      </c>
      <c r="I114" s="4">
        <v>320</v>
      </c>
      <c r="J114" s="4">
        <v>18</v>
      </c>
      <c r="K114" s="5">
        <v>1</v>
      </c>
      <c r="L114" t="s">
        <v>11</v>
      </c>
      <c r="M114">
        <f t="shared" si="3"/>
        <v>10</v>
      </c>
    </row>
    <row r="115" spans="1:13" ht="12.75">
      <c r="A115" s="1">
        <v>2020</v>
      </c>
      <c r="B115" t="s">
        <v>4</v>
      </c>
      <c r="C115" t="s">
        <v>19</v>
      </c>
      <c r="D115" t="s">
        <v>6</v>
      </c>
      <c r="E115" t="s">
        <v>10</v>
      </c>
      <c r="F115" t="str">
        <f t="shared" si="2"/>
        <v>Sod Waterway</v>
      </c>
      <c r="G115" s="2">
        <v>1</v>
      </c>
      <c r="H115" s="3">
        <v>3176.23</v>
      </c>
      <c r="I115" s="4">
        <v>500</v>
      </c>
      <c r="J115" s="4">
        <v>15.9</v>
      </c>
      <c r="K115" s="5">
        <v>1</v>
      </c>
      <c r="L115" t="s">
        <v>11</v>
      </c>
      <c r="M115">
        <f t="shared" si="3"/>
        <v>10</v>
      </c>
    </row>
    <row r="116" spans="1:13" ht="12.75">
      <c r="A116" s="1">
        <v>2016</v>
      </c>
      <c r="B116" t="s">
        <v>4</v>
      </c>
      <c r="C116" t="s">
        <v>46</v>
      </c>
      <c r="D116" t="s">
        <v>6</v>
      </c>
      <c r="E116" t="s">
        <v>10</v>
      </c>
      <c r="F116" t="str">
        <f t="shared" si="2"/>
        <v>Sod Waterway</v>
      </c>
      <c r="G116" s="2">
        <v>1</v>
      </c>
      <c r="H116" s="3">
        <v>2410.66</v>
      </c>
      <c r="I116" s="4">
        <v>270</v>
      </c>
      <c r="J116" s="4">
        <v>14</v>
      </c>
      <c r="K116" s="5">
        <v>0.8</v>
      </c>
      <c r="L116" t="s">
        <v>11</v>
      </c>
      <c r="M116">
        <f t="shared" si="3"/>
        <v>10</v>
      </c>
    </row>
    <row r="117" spans="1:13" ht="12.75">
      <c r="A117" s="1">
        <v>2019</v>
      </c>
      <c r="B117" s="40" t="s">
        <v>4</v>
      </c>
      <c r="C117" t="s">
        <v>44</v>
      </c>
      <c r="D117" t="s">
        <v>6</v>
      </c>
      <c r="E117" t="s">
        <v>16</v>
      </c>
      <c r="F117" t="str">
        <f t="shared" si="2"/>
        <v>Cover Crop</v>
      </c>
      <c r="G117" s="2">
        <v>17</v>
      </c>
      <c r="H117" s="3">
        <v>39659.5</v>
      </c>
      <c r="I117" s="28">
        <v>0</v>
      </c>
      <c r="J117" s="4">
        <v>1186.6</v>
      </c>
      <c r="K117" s="5">
        <v>1186.6</v>
      </c>
      <c r="L117" t="s">
        <v>11</v>
      </c>
      <c r="M117">
        <f t="shared" si="3"/>
        <v>0</v>
      </c>
    </row>
    <row r="118" spans="1:13" ht="12.75">
      <c r="A118" s="1">
        <v>2018</v>
      </c>
      <c r="B118" t="s">
        <v>4</v>
      </c>
      <c r="C118" t="s">
        <v>44</v>
      </c>
      <c r="D118" t="s">
        <v>6</v>
      </c>
      <c r="E118" t="s">
        <v>16</v>
      </c>
      <c r="F118" t="str">
        <f t="shared" si="2"/>
        <v>Cover Crop</v>
      </c>
      <c r="G118" s="2">
        <v>13</v>
      </c>
      <c r="H118" s="3">
        <v>20682</v>
      </c>
      <c r="I118" s="4">
        <v>0</v>
      </c>
      <c r="J118" s="4">
        <v>750.6</v>
      </c>
      <c r="K118" s="5">
        <v>750.6</v>
      </c>
      <c r="L118" t="s">
        <v>11</v>
      </c>
      <c r="M118">
        <f t="shared" si="3"/>
        <v>0</v>
      </c>
    </row>
    <row r="119" spans="1:13" ht="12.75">
      <c r="A119" s="1">
        <v>2019</v>
      </c>
      <c r="B119" t="s">
        <v>4</v>
      </c>
      <c r="C119" t="s">
        <v>53</v>
      </c>
      <c r="D119" t="s">
        <v>6</v>
      </c>
      <c r="E119" t="s">
        <v>16</v>
      </c>
      <c r="F119" t="str">
        <f t="shared" si="2"/>
        <v>Cover Crop</v>
      </c>
      <c r="G119" s="2">
        <v>10</v>
      </c>
      <c r="H119" s="3">
        <v>20217</v>
      </c>
      <c r="I119" s="4">
        <v>0</v>
      </c>
      <c r="J119" s="4">
        <v>655.9</v>
      </c>
      <c r="K119" s="5">
        <v>655.9</v>
      </c>
      <c r="L119" t="s">
        <v>11</v>
      </c>
      <c r="M119">
        <f t="shared" si="3"/>
        <v>0</v>
      </c>
    </row>
    <row r="120" spans="1:13" ht="12.75">
      <c r="A120" s="1">
        <v>2018</v>
      </c>
      <c r="B120" t="s">
        <v>4</v>
      </c>
      <c r="C120" t="s">
        <v>52</v>
      </c>
      <c r="D120" t="s">
        <v>6</v>
      </c>
      <c r="E120" t="s">
        <v>16</v>
      </c>
      <c r="F120" t="str">
        <f t="shared" si="2"/>
        <v>Cover Crop</v>
      </c>
      <c r="G120" s="2">
        <v>11</v>
      </c>
      <c r="H120" s="3">
        <v>16941</v>
      </c>
      <c r="I120" s="4">
        <v>0</v>
      </c>
      <c r="J120" s="4">
        <v>533.2</v>
      </c>
      <c r="K120" s="5">
        <v>533.2</v>
      </c>
      <c r="L120" t="s">
        <v>11</v>
      </c>
      <c r="M120">
        <f t="shared" si="3"/>
        <v>0</v>
      </c>
    </row>
    <row r="121" spans="1:13" ht="12.75">
      <c r="A121" s="1">
        <v>2019</v>
      </c>
      <c r="B121" t="s">
        <v>4</v>
      </c>
      <c r="C121" t="s">
        <v>52</v>
      </c>
      <c r="D121" t="s">
        <v>6</v>
      </c>
      <c r="E121" t="s">
        <v>16</v>
      </c>
      <c r="F121" t="str">
        <f t="shared" si="2"/>
        <v>Cover Crop</v>
      </c>
      <c r="G121" s="2">
        <v>7</v>
      </c>
      <c r="H121" s="3">
        <v>11163</v>
      </c>
      <c r="I121" s="4">
        <v>0</v>
      </c>
      <c r="J121" s="4">
        <v>363.1</v>
      </c>
      <c r="K121" s="5">
        <v>363.1</v>
      </c>
      <c r="L121" t="s">
        <v>11</v>
      </c>
      <c r="M121">
        <f t="shared" si="3"/>
        <v>0</v>
      </c>
    </row>
    <row r="122" spans="1:13" ht="12.75">
      <c r="A122" s="1">
        <v>2019</v>
      </c>
      <c r="B122" t="s">
        <v>4</v>
      </c>
      <c r="C122" t="s">
        <v>50</v>
      </c>
      <c r="D122" t="s">
        <v>6</v>
      </c>
      <c r="E122" t="s">
        <v>16</v>
      </c>
      <c r="F122" t="str">
        <f t="shared" si="2"/>
        <v>Cover Crop</v>
      </c>
      <c r="G122" s="2">
        <v>3</v>
      </c>
      <c r="H122" s="3">
        <v>11008.5</v>
      </c>
      <c r="I122" s="4">
        <v>0</v>
      </c>
      <c r="J122" s="4">
        <v>360.2</v>
      </c>
      <c r="K122" s="5">
        <v>360.2</v>
      </c>
      <c r="L122" t="s">
        <v>11</v>
      </c>
      <c r="M122">
        <f t="shared" si="3"/>
        <v>0</v>
      </c>
    </row>
    <row r="123" spans="1:13" ht="12.75">
      <c r="A123" s="1">
        <v>2019</v>
      </c>
      <c r="B123" t="s">
        <v>4</v>
      </c>
      <c r="C123" t="s">
        <v>51</v>
      </c>
      <c r="D123" t="s">
        <v>6</v>
      </c>
      <c r="E123" t="s">
        <v>16</v>
      </c>
      <c r="F123" t="str">
        <f t="shared" si="2"/>
        <v>Cover Crop</v>
      </c>
      <c r="G123" s="2">
        <v>7</v>
      </c>
      <c r="H123" s="3">
        <v>14153</v>
      </c>
      <c r="I123" s="4">
        <v>0</v>
      </c>
      <c r="J123" s="4">
        <v>354.1</v>
      </c>
      <c r="K123" s="5">
        <v>354.1</v>
      </c>
      <c r="L123" t="s">
        <v>11</v>
      </c>
      <c r="M123">
        <f t="shared" si="3"/>
        <v>0</v>
      </c>
    </row>
    <row r="124" spans="1:13" ht="12.75">
      <c r="A124" s="1">
        <v>2019</v>
      </c>
      <c r="B124" t="s">
        <v>4</v>
      </c>
      <c r="C124" t="s">
        <v>46</v>
      </c>
      <c r="D124" t="s">
        <v>6</v>
      </c>
      <c r="E124" t="s">
        <v>16</v>
      </c>
      <c r="F124" t="str">
        <f t="shared" si="2"/>
        <v>Cover Crop</v>
      </c>
      <c r="G124" s="2">
        <v>3</v>
      </c>
      <c r="H124" s="3">
        <v>10150.5</v>
      </c>
      <c r="I124" s="4">
        <v>0</v>
      </c>
      <c r="J124" s="4">
        <v>331.6</v>
      </c>
      <c r="K124" s="5">
        <v>331.6</v>
      </c>
      <c r="L124" t="s">
        <v>11</v>
      </c>
      <c r="M124">
        <f t="shared" si="3"/>
        <v>0</v>
      </c>
    </row>
    <row r="125" spans="1:13" ht="12.75">
      <c r="A125" s="1">
        <v>2017</v>
      </c>
      <c r="B125" t="s">
        <v>4</v>
      </c>
      <c r="C125" t="s">
        <v>44</v>
      </c>
      <c r="D125" t="s">
        <v>6</v>
      </c>
      <c r="E125" t="s">
        <v>16</v>
      </c>
      <c r="F125" t="str">
        <f t="shared" si="2"/>
        <v>Cover Crop</v>
      </c>
      <c r="G125" s="2">
        <v>5</v>
      </c>
      <c r="H125" s="3">
        <v>9085.5</v>
      </c>
      <c r="I125" s="4">
        <v>0</v>
      </c>
      <c r="J125" s="4">
        <v>317.1</v>
      </c>
      <c r="K125" s="5">
        <v>317.1</v>
      </c>
      <c r="L125" t="s">
        <v>11</v>
      </c>
      <c r="M125">
        <f t="shared" si="3"/>
        <v>0</v>
      </c>
    </row>
    <row r="126" spans="1:13" ht="12.75">
      <c r="A126" s="1">
        <v>2019</v>
      </c>
      <c r="B126" t="s">
        <v>4</v>
      </c>
      <c r="C126" t="s">
        <v>19</v>
      </c>
      <c r="D126" t="s">
        <v>6</v>
      </c>
      <c r="E126" t="s">
        <v>16</v>
      </c>
      <c r="F126" t="str">
        <f t="shared" si="2"/>
        <v>Cover Crop</v>
      </c>
      <c r="G126" s="2">
        <v>8</v>
      </c>
      <c r="H126" s="3">
        <v>8713.5</v>
      </c>
      <c r="I126" s="4">
        <v>0</v>
      </c>
      <c r="J126" s="4">
        <v>279.2</v>
      </c>
      <c r="K126" s="5">
        <v>279.2</v>
      </c>
      <c r="L126" t="s">
        <v>11</v>
      </c>
      <c r="M126">
        <f t="shared" si="3"/>
        <v>0</v>
      </c>
    </row>
    <row r="127" spans="1:13" ht="12.75">
      <c r="A127" s="1">
        <v>2019</v>
      </c>
      <c r="B127" t="s">
        <v>4</v>
      </c>
      <c r="C127" t="s">
        <v>17</v>
      </c>
      <c r="D127" t="s">
        <v>6</v>
      </c>
      <c r="E127" t="s">
        <v>16</v>
      </c>
      <c r="F127" t="str">
        <f t="shared" si="2"/>
        <v>Cover Crop</v>
      </c>
      <c r="G127" s="2">
        <v>5</v>
      </c>
      <c r="H127" s="3">
        <v>9497.5</v>
      </c>
      <c r="I127" s="4">
        <v>0</v>
      </c>
      <c r="J127" s="4">
        <v>258.3</v>
      </c>
      <c r="K127" s="5">
        <v>258.3</v>
      </c>
      <c r="L127" t="s">
        <v>11</v>
      </c>
      <c r="M127">
        <f t="shared" si="3"/>
        <v>0</v>
      </c>
    </row>
    <row r="128" spans="1:13" ht="12.75">
      <c r="A128" s="1">
        <v>2019</v>
      </c>
      <c r="B128" t="s">
        <v>4</v>
      </c>
      <c r="C128" t="s">
        <v>21</v>
      </c>
      <c r="D128" t="s">
        <v>6</v>
      </c>
      <c r="E128" t="s">
        <v>16</v>
      </c>
      <c r="F128" t="str">
        <f t="shared" si="2"/>
        <v>Cover Crop</v>
      </c>
      <c r="G128" s="2">
        <v>5</v>
      </c>
      <c r="H128" s="3">
        <v>6948</v>
      </c>
      <c r="I128" s="4">
        <v>0</v>
      </c>
      <c r="J128" s="4">
        <v>227.1</v>
      </c>
      <c r="K128" s="5">
        <v>227.1</v>
      </c>
      <c r="L128" t="s">
        <v>11</v>
      </c>
      <c r="M128">
        <f t="shared" si="3"/>
        <v>0</v>
      </c>
    </row>
    <row r="129" spans="1:13" ht="12.75">
      <c r="A129" s="1">
        <v>2018</v>
      </c>
      <c r="B129" t="s">
        <v>4</v>
      </c>
      <c r="C129" t="s">
        <v>53</v>
      </c>
      <c r="D129" t="s">
        <v>6</v>
      </c>
      <c r="E129" t="s">
        <v>16</v>
      </c>
      <c r="F129" t="str">
        <f t="shared" si="2"/>
        <v>Cover Crop</v>
      </c>
      <c r="G129" s="2">
        <v>6</v>
      </c>
      <c r="H129" s="3">
        <v>6345</v>
      </c>
      <c r="I129" s="4">
        <v>0</v>
      </c>
      <c r="J129" s="4">
        <v>198.7</v>
      </c>
      <c r="K129" s="5">
        <v>198.7</v>
      </c>
      <c r="L129" t="s">
        <v>11</v>
      </c>
      <c r="M129">
        <f t="shared" si="3"/>
        <v>0</v>
      </c>
    </row>
    <row r="130" spans="1:13" ht="12.75">
      <c r="A130" s="1">
        <v>2017</v>
      </c>
      <c r="B130" t="s">
        <v>4</v>
      </c>
      <c r="C130" t="s">
        <v>17</v>
      </c>
      <c r="D130" t="s">
        <v>6</v>
      </c>
      <c r="E130" t="s">
        <v>16</v>
      </c>
      <c r="F130" t="str">
        <f aca="true" t="shared" si="4" ref="F130:F193">IF(E130="DSL-04","Terrace System",IF(E130="DSL-44","Terrace System With UGO",IF(E130="DWP-03","Sod Waterway",IF(E130="DWP-01","Water and Sediment Control Basin",IF(E130="N340","Cover Crop",IF(E130="DWC-01","Water Impoundment Resevoir","Null"))))))</f>
        <v>Cover Crop</v>
      </c>
      <c r="G130" s="2">
        <v>2</v>
      </c>
      <c r="H130" s="3">
        <v>4057.5</v>
      </c>
      <c r="I130" s="4">
        <v>0</v>
      </c>
      <c r="J130" s="4">
        <v>137.2</v>
      </c>
      <c r="K130" s="5">
        <v>137.2</v>
      </c>
      <c r="L130" t="s">
        <v>11</v>
      </c>
      <c r="M130">
        <f aca="true" t="shared" si="5" ref="M130:M193">IF(E130="N340",0,10)</f>
        <v>0</v>
      </c>
    </row>
    <row r="131" spans="1:13" ht="12.75">
      <c r="A131" s="1">
        <v>2018</v>
      </c>
      <c r="B131" t="s">
        <v>4</v>
      </c>
      <c r="C131" t="s">
        <v>51</v>
      </c>
      <c r="D131" t="s">
        <v>6</v>
      </c>
      <c r="E131" t="s">
        <v>16</v>
      </c>
      <c r="F131" t="str">
        <f t="shared" si="4"/>
        <v>Cover Crop</v>
      </c>
      <c r="G131" s="2">
        <v>3</v>
      </c>
      <c r="H131" s="3">
        <v>5611</v>
      </c>
      <c r="I131" s="4">
        <v>0</v>
      </c>
      <c r="J131" s="4">
        <v>136.9</v>
      </c>
      <c r="K131" s="5">
        <v>136.9</v>
      </c>
      <c r="L131" t="s">
        <v>11</v>
      </c>
      <c r="M131">
        <f t="shared" si="5"/>
        <v>0</v>
      </c>
    </row>
    <row r="132" spans="1:13" ht="12.75">
      <c r="A132" s="1">
        <v>2017</v>
      </c>
      <c r="B132" t="s">
        <v>4</v>
      </c>
      <c r="C132" t="s">
        <v>52</v>
      </c>
      <c r="D132" t="s">
        <v>6</v>
      </c>
      <c r="E132" t="s">
        <v>16</v>
      </c>
      <c r="F132" t="str">
        <f t="shared" si="4"/>
        <v>Cover Crop</v>
      </c>
      <c r="G132" s="2">
        <v>3</v>
      </c>
      <c r="H132" s="3">
        <v>4231.5</v>
      </c>
      <c r="I132" s="4">
        <v>0</v>
      </c>
      <c r="J132" s="4">
        <v>134.3</v>
      </c>
      <c r="K132" s="5">
        <v>134.3</v>
      </c>
      <c r="L132" t="s">
        <v>11</v>
      </c>
      <c r="M132">
        <f t="shared" si="5"/>
        <v>0</v>
      </c>
    </row>
    <row r="133" spans="1:13" ht="12.75">
      <c r="A133" s="1">
        <v>2019</v>
      </c>
      <c r="B133" t="s">
        <v>4</v>
      </c>
      <c r="C133" t="s">
        <v>5</v>
      </c>
      <c r="D133" t="s">
        <v>6</v>
      </c>
      <c r="E133" t="s">
        <v>16</v>
      </c>
      <c r="F133" t="str">
        <f t="shared" si="4"/>
        <v>Cover Crop</v>
      </c>
      <c r="G133" s="2">
        <v>2</v>
      </c>
      <c r="H133" s="3">
        <v>5135</v>
      </c>
      <c r="I133" s="4">
        <v>0</v>
      </c>
      <c r="J133" s="4">
        <v>125</v>
      </c>
      <c r="K133" s="5">
        <v>125</v>
      </c>
      <c r="L133" t="s">
        <v>11</v>
      </c>
      <c r="M133">
        <f t="shared" si="5"/>
        <v>0</v>
      </c>
    </row>
    <row r="134" spans="1:13" ht="12.75">
      <c r="A134" s="1">
        <v>2019</v>
      </c>
      <c r="B134" t="s">
        <v>4</v>
      </c>
      <c r="C134" t="s">
        <v>49</v>
      </c>
      <c r="D134" t="s">
        <v>6</v>
      </c>
      <c r="E134" t="s">
        <v>16</v>
      </c>
      <c r="F134" t="str">
        <f t="shared" si="4"/>
        <v>Cover Crop</v>
      </c>
      <c r="G134" s="2">
        <v>1</v>
      </c>
      <c r="H134" s="3">
        <v>3367.5</v>
      </c>
      <c r="I134" s="4">
        <v>0</v>
      </c>
      <c r="J134" s="4">
        <v>110</v>
      </c>
      <c r="K134" s="5">
        <v>110</v>
      </c>
      <c r="L134" t="s">
        <v>11</v>
      </c>
      <c r="M134">
        <f t="shared" si="5"/>
        <v>0</v>
      </c>
    </row>
    <row r="135" spans="1:13" ht="12.75">
      <c r="A135" s="1">
        <v>2017</v>
      </c>
      <c r="B135" t="s">
        <v>4</v>
      </c>
      <c r="C135" t="s">
        <v>37</v>
      </c>
      <c r="D135" t="s">
        <v>6</v>
      </c>
      <c r="E135" t="s">
        <v>16</v>
      </c>
      <c r="F135" t="str">
        <f t="shared" si="4"/>
        <v>Cover Crop</v>
      </c>
      <c r="G135" s="2">
        <v>3</v>
      </c>
      <c r="H135" s="3">
        <v>3202.5</v>
      </c>
      <c r="I135" s="4">
        <v>0</v>
      </c>
      <c r="J135" s="4">
        <v>100</v>
      </c>
      <c r="K135" s="5">
        <v>100</v>
      </c>
      <c r="L135" t="s">
        <v>11</v>
      </c>
      <c r="M135">
        <f t="shared" si="5"/>
        <v>0</v>
      </c>
    </row>
    <row r="136" spans="1:13" ht="12.75">
      <c r="A136" s="1">
        <v>2017</v>
      </c>
      <c r="B136" t="s">
        <v>4</v>
      </c>
      <c r="C136" t="s">
        <v>51</v>
      </c>
      <c r="D136" t="s">
        <v>6</v>
      </c>
      <c r="E136" t="s">
        <v>16</v>
      </c>
      <c r="F136" t="str">
        <f t="shared" si="4"/>
        <v>Cover Crop</v>
      </c>
      <c r="G136" s="2">
        <v>1</v>
      </c>
      <c r="H136" s="3">
        <v>3831.5</v>
      </c>
      <c r="I136" s="4">
        <v>0</v>
      </c>
      <c r="J136" s="4">
        <v>94.1</v>
      </c>
      <c r="K136" s="5">
        <v>94.1</v>
      </c>
      <c r="L136" t="s">
        <v>11</v>
      </c>
      <c r="M136">
        <f t="shared" si="5"/>
        <v>0</v>
      </c>
    </row>
    <row r="137" spans="1:13" ht="12.75">
      <c r="A137" s="1">
        <v>2019</v>
      </c>
      <c r="B137" t="s">
        <v>4</v>
      </c>
      <c r="C137" t="s">
        <v>18</v>
      </c>
      <c r="D137" t="s">
        <v>6</v>
      </c>
      <c r="E137" t="s">
        <v>16</v>
      </c>
      <c r="F137" t="str">
        <f t="shared" si="4"/>
        <v>Cover Crop</v>
      </c>
      <c r="G137" s="2">
        <v>1</v>
      </c>
      <c r="H137" s="3">
        <v>2362.5</v>
      </c>
      <c r="I137" s="4">
        <v>0</v>
      </c>
      <c r="J137" s="4">
        <v>76.5</v>
      </c>
      <c r="K137" s="5">
        <v>76.5</v>
      </c>
      <c r="L137" t="s">
        <v>11</v>
      </c>
      <c r="M137">
        <f t="shared" si="5"/>
        <v>0</v>
      </c>
    </row>
    <row r="138" spans="1:13" ht="12.75">
      <c r="A138" s="1">
        <v>2018</v>
      </c>
      <c r="B138" t="s">
        <v>4</v>
      </c>
      <c r="C138" t="s">
        <v>18</v>
      </c>
      <c r="D138" t="s">
        <v>6</v>
      </c>
      <c r="E138" t="s">
        <v>16</v>
      </c>
      <c r="F138" t="str">
        <f t="shared" si="4"/>
        <v>Cover Crop</v>
      </c>
      <c r="G138" s="2">
        <v>2</v>
      </c>
      <c r="H138" s="3">
        <v>2187</v>
      </c>
      <c r="I138" s="4">
        <v>0</v>
      </c>
      <c r="J138" s="4">
        <v>67.6</v>
      </c>
      <c r="K138" s="5">
        <v>67.6</v>
      </c>
      <c r="L138" t="s">
        <v>11</v>
      </c>
      <c r="M138">
        <f t="shared" si="5"/>
        <v>0</v>
      </c>
    </row>
    <row r="139" spans="1:13" ht="12.75">
      <c r="A139" s="1">
        <v>2017</v>
      </c>
      <c r="B139" t="s">
        <v>4</v>
      </c>
      <c r="C139" t="s">
        <v>18</v>
      </c>
      <c r="D139" t="s">
        <v>6</v>
      </c>
      <c r="E139" t="s">
        <v>16</v>
      </c>
      <c r="F139" t="str">
        <f t="shared" si="4"/>
        <v>Cover Crop</v>
      </c>
      <c r="G139" s="2">
        <v>1</v>
      </c>
      <c r="H139" s="3">
        <v>2077.5</v>
      </c>
      <c r="I139" s="4">
        <v>0</v>
      </c>
      <c r="J139" s="4">
        <v>67</v>
      </c>
      <c r="K139" s="5">
        <v>67</v>
      </c>
      <c r="L139" t="s">
        <v>11</v>
      </c>
      <c r="M139">
        <f t="shared" si="5"/>
        <v>0</v>
      </c>
    </row>
    <row r="140" spans="1:13" ht="12.75">
      <c r="A140" s="1">
        <v>2018</v>
      </c>
      <c r="B140" t="s">
        <v>4</v>
      </c>
      <c r="C140" t="s">
        <v>17</v>
      </c>
      <c r="D140" t="s">
        <v>6</v>
      </c>
      <c r="E140" t="s">
        <v>16</v>
      </c>
      <c r="F140" t="str">
        <f t="shared" si="4"/>
        <v>Cover Crop</v>
      </c>
      <c r="G140" s="2">
        <v>1</v>
      </c>
      <c r="H140" s="3">
        <v>1777.5</v>
      </c>
      <c r="I140" s="4">
        <v>0</v>
      </c>
      <c r="J140" s="4">
        <v>57</v>
      </c>
      <c r="K140" s="5">
        <v>57</v>
      </c>
      <c r="L140" t="s">
        <v>11</v>
      </c>
      <c r="M140">
        <f t="shared" si="5"/>
        <v>0</v>
      </c>
    </row>
    <row r="141" spans="1:13" ht="12.75">
      <c r="A141" s="1">
        <v>2018</v>
      </c>
      <c r="B141" t="s">
        <v>4</v>
      </c>
      <c r="C141" t="s">
        <v>49</v>
      </c>
      <c r="D141" t="s">
        <v>6</v>
      </c>
      <c r="E141" t="s">
        <v>16</v>
      </c>
      <c r="F141" t="str">
        <f t="shared" si="4"/>
        <v>Cover Crop</v>
      </c>
      <c r="G141" s="2">
        <v>1</v>
      </c>
      <c r="H141" s="3">
        <v>1747.5</v>
      </c>
      <c r="I141" s="4">
        <v>0</v>
      </c>
      <c r="J141" s="4">
        <v>56</v>
      </c>
      <c r="K141" s="5">
        <v>56</v>
      </c>
      <c r="L141" t="s">
        <v>11</v>
      </c>
      <c r="M141">
        <f t="shared" si="5"/>
        <v>0</v>
      </c>
    </row>
    <row r="142" spans="1:13" ht="12.75">
      <c r="A142" s="1">
        <v>2019</v>
      </c>
      <c r="B142" t="s">
        <v>4</v>
      </c>
      <c r="C142" t="s">
        <v>47</v>
      </c>
      <c r="D142" t="s">
        <v>6</v>
      </c>
      <c r="E142" t="s">
        <v>16</v>
      </c>
      <c r="F142" t="str">
        <f t="shared" si="4"/>
        <v>Cover Crop</v>
      </c>
      <c r="G142" s="2">
        <v>1</v>
      </c>
      <c r="H142" s="3">
        <v>1651.5</v>
      </c>
      <c r="I142" s="4">
        <v>0</v>
      </c>
      <c r="J142" s="4">
        <v>52.8</v>
      </c>
      <c r="K142" s="5">
        <v>52.8</v>
      </c>
      <c r="L142" t="s">
        <v>11</v>
      </c>
      <c r="M142">
        <f t="shared" si="5"/>
        <v>0</v>
      </c>
    </row>
    <row r="143" spans="1:13" ht="12.75">
      <c r="A143" s="1">
        <v>2018</v>
      </c>
      <c r="B143" t="s">
        <v>4</v>
      </c>
      <c r="C143" t="s">
        <v>46</v>
      </c>
      <c r="D143" t="s">
        <v>6</v>
      </c>
      <c r="E143" t="s">
        <v>16</v>
      </c>
      <c r="F143" t="str">
        <f t="shared" si="4"/>
        <v>Cover Crop</v>
      </c>
      <c r="G143" s="2">
        <v>1</v>
      </c>
      <c r="H143" s="3">
        <v>1582.5</v>
      </c>
      <c r="I143" s="4">
        <v>0</v>
      </c>
      <c r="J143" s="4">
        <v>50.5</v>
      </c>
      <c r="K143" s="5">
        <v>50.5</v>
      </c>
      <c r="L143" t="s">
        <v>11</v>
      </c>
      <c r="M143">
        <f t="shared" si="5"/>
        <v>0</v>
      </c>
    </row>
    <row r="144" spans="1:13" ht="12.75">
      <c r="A144" s="1">
        <v>2018</v>
      </c>
      <c r="B144" t="s">
        <v>4</v>
      </c>
      <c r="C144" t="s">
        <v>54</v>
      </c>
      <c r="D144" t="s">
        <v>6</v>
      </c>
      <c r="E144" t="s">
        <v>16</v>
      </c>
      <c r="F144" t="str">
        <f t="shared" si="4"/>
        <v>Cover Crop</v>
      </c>
      <c r="G144" s="2">
        <v>1</v>
      </c>
      <c r="H144" s="3">
        <v>1510.5</v>
      </c>
      <c r="I144" s="4">
        <v>0</v>
      </c>
      <c r="J144" s="4">
        <v>48.1</v>
      </c>
      <c r="K144" s="5">
        <v>48.1</v>
      </c>
      <c r="L144" t="s">
        <v>11</v>
      </c>
      <c r="M144">
        <f t="shared" si="5"/>
        <v>0</v>
      </c>
    </row>
    <row r="145" spans="1:13" ht="12.75">
      <c r="A145" s="1">
        <v>2016</v>
      </c>
      <c r="B145" t="s">
        <v>4</v>
      </c>
      <c r="C145" t="s">
        <v>52</v>
      </c>
      <c r="D145" t="s">
        <v>6</v>
      </c>
      <c r="E145" t="s">
        <v>16</v>
      </c>
      <c r="F145" t="str">
        <f t="shared" si="4"/>
        <v>Cover Crop</v>
      </c>
      <c r="G145" s="2">
        <v>1</v>
      </c>
      <c r="H145" s="3">
        <v>1024.5</v>
      </c>
      <c r="I145" s="4">
        <v>0</v>
      </c>
      <c r="J145" s="4">
        <v>31.9</v>
      </c>
      <c r="K145" s="5">
        <v>31.9</v>
      </c>
      <c r="L145" t="s">
        <v>11</v>
      </c>
      <c r="M145">
        <f t="shared" si="5"/>
        <v>0</v>
      </c>
    </row>
    <row r="146" spans="1:13" ht="12.75">
      <c r="A146" s="1">
        <v>2017</v>
      </c>
      <c r="B146" t="s">
        <v>4</v>
      </c>
      <c r="C146" t="s">
        <v>35</v>
      </c>
      <c r="D146" t="s">
        <v>12</v>
      </c>
      <c r="E146" t="s">
        <v>9</v>
      </c>
      <c r="F146" t="str">
        <f t="shared" si="4"/>
        <v>Terrace System With UGO</v>
      </c>
      <c r="G146" s="2">
        <v>1</v>
      </c>
      <c r="H146" s="3">
        <v>22418.1</v>
      </c>
      <c r="I146" s="4">
        <v>458</v>
      </c>
      <c r="J146" s="4">
        <v>17.4</v>
      </c>
      <c r="K146" s="5">
        <v>4144</v>
      </c>
      <c r="L146" t="s">
        <v>8</v>
      </c>
      <c r="M146">
        <f t="shared" si="5"/>
        <v>10</v>
      </c>
    </row>
    <row r="147" spans="1:13" ht="12.75">
      <c r="A147" s="1">
        <v>2017</v>
      </c>
      <c r="B147" t="s">
        <v>4</v>
      </c>
      <c r="C147" t="s">
        <v>18</v>
      </c>
      <c r="D147" t="s">
        <v>12</v>
      </c>
      <c r="E147" t="s">
        <v>9</v>
      </c>
      <c r="F147" t="str">
        <f t="shared" si="4"/>
        <v>Terrace System With UGO</v>
      </c>
      <c r="G147" s="2">
        <v>1</v>
      </c>
      <c r="H147" s="3">
        <v>24222.15</v>
      </c>
      <c r="I147" s="4">
        <v>1160</v>
      </c>
      <c r="J147" s="4">
        <v>16.6</v>
      </c>
      <c r="K147" s="5">
        <v>4263</v>
      </c>
      <c r="L147" t="s">
        <v>8</v>
      </c>
      <c r="M147">
        <f t="shared" si="5"/>
        <v>10</v>
      </c>
    </row>
    <row r="148" spans="1:13" ht="12.75">
      <c r="A148" s="1">
        <v>2016</v>
      </c>
      <c r="B148" t="s">
        <v>4</v>
      </c>
      <c r="C148" t="s">
        <v>5</v>
      </c>
      <c r="D148" t="s">
        <v>12</v>
      </c>
      <c r="E148" t="s">
        <v>9</v>
      </c>
      <c r="F148" t="str">
        <f t="shared" si="4"/>
        <v>Terrace System With UGO</v>
      </c>
      <c r="G148" s="2">
        <v>1</v>
      </c>
      <c r="H148" s="3">
        <v>13270</v>
      </c>
      <c r="I148" s="4">
        <v>1072</v>
      </c>
      <c r="J148" s="4">
        <v>15.7</v>
      </c>
      <c r="K148" s="5">
        <v>2857</v>
      </c>
      <c r="L148" t="s">
        <v>8</v>
      </c>
      <c r="M148">
        <f t="shared" si="5"/>
        <v>10</v>
      </c>
    </row>
    <row r="149" spans="1:13" ht="12.75">
      <c r="A149" s="1">
        <v>2019</v>
      </c>
      <c r="B149" t="s">
        <v>4</v>
      </c>
      <c r="C149" t="s">
        <v>5</v>
      </c>
      <c r="D149" t="s">
        <v>12</v>
      </c>
      <c r="E149" t="s">
        <v>9</v>
      </c>
      <c r="F149" t="str">
        <f t="shared" si="4"/>
        <v>Terrace System With UGO</v>
      </c>
      <c r="G149" s="2">
        <v>1</v>
      </c>
      <c r="H149" s="3">
        <v>9358.68</v>
      </c>
      <c r="I149" s="4">
        <v>409</v>
      </c>
      <c r="J149" s="4">
        <v>10.3</v>
      </c>
      <c r="K149" s="5">
        <v>2334</v>
      </c>
      <c r="L149" t="s">
        <v>8</v>
      </c>
      <c r="M149">
        <f t="shared" si="5"/>
        <v>10</v>
      </c>
    </row>
    <row r="150" spans="1:13" ht="12.75">
      <c r="A150" s="1">
        <v>2017</v>
      </c>
      <c r="B150" t="s">
        <v>4</v>
      </c>
      <c r="C150" t="s">
        <v>18</v>
      </c>
      <c r="D150" t="s">
        <v>12</v>
      </c>
      <c r="E150" t="s">
        <v>14</v>
      </c>
      <c r="F150" t="str">
        <f t="shared" si="4"/>
        <v>Water and Sediment Control Basin</v>
      </c>
      <c r="G150" s="2">
        <v>1</v>
      </c>
      <c r="H150" s="3">
        <v>21564.08</v>
      </c>
      <c r="I150" s="4">
        <v>160</v>
      </c>
      <c r="J150" s="4">
        <v>25</v>
      </c>
      <c r="K150" s="5">
        <v>2046</v>
      </c>
      <c r="L150" t="s">
        <v>15</v>
      </c>
      <c r="M150">
        <f t="shared" si="5"/>
        <v>10</v>
      </c>
    </row>
    <row r="151" spans="1:13" ht="12.75">
      <c r="A151" s="1">
        <v>2017</v>
      </c>
      <c r="B151" t="s">
        <v>4</v>
      </c>
      <c r="C151" t="s">
        <v>35</v>
      </c>
      <c r="D151" t="s">
        <v>12</v>
      </c>
      <c r="E151" t="s">
        <v>14</v>
      </c>
      <c r="F151" t="str">
        <f t="shared" si="4"/>
        <v>Water and Sediment Control Basin</v>
      </c>
      <c r="G151" s="2">
        <v>1</v>
      </c>
      <c r="H151" s="3">
        <v>6855.08</v>
      </c>
      <c r="I151" s="4">
        <v>60</v>
      </c>
      <c r="J151" s="4">
        <v>9</v>
      </c>
      <c r="K151" s="5">
        <v>548</v>
      </c>
      <c r="L151" t="s">
        <v>15</v>
      </c>
      <c r="M151">
        <f t="shared" si="5"/>
        <v>10</v>
      </c>
    </row>
    <row r="152" spans="1:13" ht="12.75">
      <c r="A152" s="1">
        <v>2017</v>
      </c>
      <c r="B152" t="s">
        <v>4</v>
      </c>
      <c r="C152" t="s">
        <v>17</v>
      </c>
      <c r="D152" t="s">
        <v>12</v>
      </c>
      <c r="E152" t="s">
        <v>14</v>
      </c>
      <c r="F152" t="str">
        <f t="shared" si="4"/>
        <v>Water and Sediment Control Basin</v>
      </c>
      <c r="G152" s="2">
        <v>1</v>
      </c>
      <c r="H152" s="3">
        <v>5473.94</v>
      </c>
      <c r="I152" s="4">
        <v>50</v>
      </c>
      <c r="J152" s="4">
        <v>5.6</v>
      </c>
      <c r="K152" s="5">
        <v>531</v>
      </c>
      <c r="L152" t="s">
        <v>15</v>
      </c>
      <c r="M152">
        <f t="shared" si="5"/>
        <v>10</v>
      </c>
    </row>
    <row r="153" spans="1:13" ht="12.75">
      <c r="A153" s="1">
        <v>2019</v>
      </c>
      <c r="B153" t="s">
        <v>4</v>
      </c>
      <c r="C153" t="s">
        <v>18</v>
      </c>
      <c r="D153" t="s">
        <v>12</v>
      </c>
      <c r="E153" t="s">
        <v>10</v>
      </c>
      <c r="F153" t="str">
        <f t="shared" si="4"/>
        <v>Sod Waterway</v>
      </c>
      <c r="G153" s="2">
        <v>2</v>
      </c>
      <c r="H153" s="3">
        <v>7306.8</v>
      </c>
      <c r="I153" s="4">
        <v>420</v>
      </c>
      <c r="J153" s="4">
        <v>87</v>
      </c>
      <c r="K153" s="5">
        <v>2.95</v>
      </c>
      <c r="L153" t="s">
        <v>11</v>
      </c>
      <c r="M153">
        <f t="shared" si="5"/>
        <v>10</v>
      </c>
    </row>
    <row r="154" spans="1:13" ht="12.75">
      <c r="A154" s="1">
        <v>2019</v>
      </c>
      <c r="B154" t="s">
        <v>4</v>
      </c>
      <c r="C154" t="s">
        <v>35</v>
      </c>
      <c r="D154" t="s">
        <v>12</v>
      </c>
      <c r="E154" t="s">
        <v>10</v>
      </c>
      <c r="F154" t="str">
        <f t="shared" si="4"/>
        <v>Sod Waterway</v>
      </c>
      <c r="G154" s="2">
        <v>1</v>
      </c>
      <c r="H154" s="3">
        <v>3548.43</v>
      </c>
      <c r="I154" s="4">
        <v>190</v>
      </c>
      <c r="J154" s="4">
        <v>28.1</v>
      </c>
      <c r="K154" s="5">
        <v>1.56</v>
      </c>
      <c r="L154" t="s">
        <v>11</v>
      </c>
      <c r="M154">
        <f t="shared" si="5"/>
        <v>10</v>
      </c>
    </row>
    <row r="155" spans="1:13" ht="12.75">
      <c r="A155" s="1">
        <v>2020</v>
      </c>
      <c r="B155" t="s">
        <v>4</v>
      </c>
      <c r="C155" t="s">
        <v>18</v>
      </c>
      <c r="D155" t="s">
        <v>12</v>
      </c>
      <c r="E155" t="s">
        <v>10</v>
      </c>
      <c r="F155" t="str">
        <f t="shared" si="4"/>
        <v>Sod Waterway</v>
      </c>
      <c r="G155" s="2">
        <v>1</v>
      </c>
      <c r="H155" s="3">
        <v>1733.32</v>
      </c>
      <c r="I155" s="4">
        <v>290</v>
      </c>
      <c r="J155" s="4">
        <v>0</v>
      </c>
      <c r="K155" s="5">
        <v>0</v>
      </c>
      <c r="L155" t="s">
        <v>11</v>
      </c>
      <c r="M155">
        <f t="shared" si="5"/>
        <v>10</v>
      </c>
    </row>
    <row r="156" spans="1:13" ht="12.75">
      <c r="A156" s="1">
        <v>2019</v>
      </c>
      <c r="B156" t="s">
        <v>4</v>
      </c>
      <c r="C156" t="s">
        <v>35</v>
      </c>
      <c r="D156" t="s">
        <v>12</v>
      </c>
      <c r="E156" t="s">
        <v>16</v>
      </c>
      <c r="F156" t="str">
        <f t="shared" si="4"/>
        <v>Cover Crop</v>
      </c>
      <c r="G156" s="2">
        <v>1</v>
      </c>
      <c r="H156" s="3">
        <v>1350</v>
      </c>
      <c r="I156" s="4">
        <v>0</v>
      </c>
      <c r="J156" s="4">
        <v>45</v>
      </c>
      <c r="K156" s="5">
        <v>45</v>
      </c>
      <c r="L156" t="s">
        <v>11</v>
      </c>
      <c r="M156">
        <f t="shared" si="5"/>
        <v>0</v>
      </c>
    </row>
    <row r="157" spans="1:13" ht="12.75">
      <c r="A157" s="1">
        <v>2016</v>
      </c>
      <c r="B157" t="s">
        <v>4</v>
      </c>
      <c r="C157" t="s">
        <v>44</v>
      </c>
      <c r="D157" t="s">
        <v>45</v>
      </c>
      <c r="E157" t="s">
        <v>9</v>
      </c>
      <c r="F157" t="str">
        <f t="shared" si="4"/>
        <v>Terrace System With UGO</v>
      </c>
      <c r="G157" s="2">
        <v>2</v>
      </c>
      <c r="H157" s="3">
        <v>29748.3</v>
      </c>
      <c r="I157" s="4">
        <v>2211</v>
      </c>
      <c r="J157" s="4">
        <v>28.9</v>
      </c>
      <c r="K157" s="5">
        <v>7916</v>
      </c>
      <c r="L157" t="s">
        <v>8</v>
      </c>
      <c r="M157">
        <f t="shared" si="5"/>
        <v>10</v>
      </c>
    </row>
    <row r="158" spans="1:13" ht="12.75">
      <c r="A158" s="1">
        <v>2018</v>
      </c>
      <c r="B158" t="s">
        <v>4</v>
      </c>
      <c r="C158" t="s">
        <v>44</v>
      </c>
      <c r="D158" t="s">
        <v>45</v>
      </c>
      <c r="E158" t="s">
        <v>9</v>
      </c>
      <c r="F158" t="str">
        <f t="shared" si="4"/>
        <v>Terrace System With UGO</v>
      </c>
      <c r="G158" s="2">
        <v>1</v>
      </c>
      <c r="H158" s="3">
        <v>28192.63</v>
      </c>
      <c r="I158" s="4">
        <v>1849</v>
      </c>
      <c r="J158" s="4">
        <v>20.7</v>
      </c>
      <c r="K158" s="5">
        <v>5560</v>
      </c>
      <c r="L158" t="s">
        <v>8</v>
      </c>
      <c r="M158">
        <f t="shared" si="5"/>
        <v>10</v>
      </c>
    </row>
    <row r="159" spans="1:13" ht="12.75">
      <c r="A159" s="1">
        <v>2019</v>
      </c>
      <c r="B159" t="s">
        <v>4</v>
      </c>
      <c r="C159" t="s">
        <v>44</v>
      </c>
      <c r="D159" t="s">
        <v>45</v>
      </c>
      <c r="E159" t="s">
        <v>10</v>
      </c>
      <c r="F159" t="str">
        <f t="shared" si="4"/>
        <v>Sod Waterway</v>
      </c>
      <c r="G159" s="2">
        <v>1</v>
      </c>
      <c r="H159" s="3">
        <v>3560.75</v>
      </c>
      <c r="I159" s="4">
        <v>120</v>
      </c>
      <c r="J159" s="4">
        <v>25.8</v>
      </c>
      <c r="K159" s="5">
        <v>1.3</v>
      </c>
      <c r="L159" t="s">
        <v>11</v>
      </c>
      <c r="M159">
        <f t="shared" si="5"/>
        <v>10</v>
      </c>
    </row>
    <row r="160" spans="1:13" ht="12.75">
      <c r="A160" s="1">
        <v>2019</v>
      </c>
      <c r="B160" t="s">
        <v>4</v>
      </c>
      <c r="C160" t="s">
        <v>44</v>
      </c>
      <c r="D160" t="s">
        <v>45</v>
      </c>
      <c r="E160" t="s">
        <v>16</v>
      </c>
      <c r="F160" t="str">
        <f t="shared" si="4"/>
        <v>Cover Crop</v>
      </c>
      <c r="G160" s="2">
        <v>3</v>
      </c>
      <c r="H160" s="3">
        <v>11370</v>
      </c>
      <c r="I160" s="4">
        <v>0</v>
      </c>
      <c r="J160" s="4">
        <v>370</v>
      </c>
      <c r="K160" s="5">
        <v>370</v>
      </c>
      <c r="L160" t="s">
        <v>11</v>
      </c>
      <c r="M160">
        <f t="shared" si="5"/>
        <v>0</v>
      </c>
    </row>
    <row r="161" spans="1:13" ht="12.75">
      <c r="A161" s="1">
        <v>2017</v>
      </c>
      <c r="B161" t="s">
        <v>4</v>
      </c>
      <c r="C161" t="s">
        <v>44</v>
      </c>
      <c r="D161" t="s">
        <v>45</v>
      </c>
      <c r="E161" t="s">
        <v>16</v>
      </c>
      <c r="F161" t="str">
        <f t="shared" si="4"/>
        <v>Cover Crop</v>
      </c>
      <c r="G161" s="2">
        <v>1</v>
      </c>
      <c r="H161" s="3">
        <v>3067.5</v>
      </c>
      <c r="I161" s="4">
        <v>0</v>
      </c>
      <c r="J161" s="4">
        <v>100</v>
      </c>
      <c r="K161" s="5">
        <v>100</v>
      </c>
      <c r="L161" t="s">
        <v>11</v>
      </c>
      <c r="M161">
        <f t="shared" si="5"/>
        <v>0</v>
      </c>
    </row>
    <row r="162" spans="1:13" ht="12.75">
      <c r="A162" s="1">
        <v>2017</v>
      </c>
      <c r="B162" t="s">
        <v>4</v>
      </c>
      <c r="C162" t="s">
        <v>24</v>
      </c>
      <c r="D162" t="s">
        <v>23</v>
      </c>
      <c r="E162" t="s">
        <v>9</v>
      </c>
      <c r="F162" t="str">
        <f t="shared" si="4"/>
        <v>Terrace System With UGO</v>
      </c>
      <c r="G162" s="2">
        <v>4</v>
      </c>
      <c r="H162" s="3">
        <v>82268.79</v>
      </c>
      <c r="I162" s="4">
        <v>1800</v>
      </c>
      <c r="J162" s="4">
        <v>66.2</v>
      </c>
      <c r="K162" s="5">
        <v>17981</v>
      </c>
      <c r="L162" t="s">
        <v>8</v>
      </c>
      <c r="M162">
        <f t="shared" si="5"/>
        <v>10</v>
      </c>
    </row>
    <row r="163" spans="1:13" ht="12.75">
      <c r="A163" s="1">
        <v>2017</v>
      </c>
      <c r="B163" t="s">
        <v>4</v>
      </c>
      <c r="C163" t="s">
        <v>25</v>
      </c>
      <c r="D163" t="s">
        <v>23</v>
      </c>
      <c r="E163" t="s">
        <v>9</v>
      </c>
      <c r="F163" t="str">
        <f t="shared" si="4"/>
        <v>Terrace System With UGO</v>
      </c>
      <c r="G163" s="2">
        <v>2</v>
      </c>
      <c r="H163" s="3">
        <v>54054.71</v>
      </c>
      <c r="I163" s="4">
        <v>970</v>
      </c>
      <c r="J163" s="4">
        <v>42.3</v>
      </c>
      <c r="K163" s="5">
        <v>11966</v>
      </c>
      <c r="L163" t="s">
        <v>8</v>
      </c>
      <c r="M163">
        <f t="shared" si="5"/>
        <v>10</v>
      </c>
    </row>
    <row r="164" spans="1:13" ht="12.75">
      <c r="A164" s="1">
        <v>2020</v>
      </c>
      <c r="B164" t="s">
        <v>4</v>
      </c>
      <c r="C164" t="s">
        <v>28</v>
      </c>
      <c r="D164" t="s">
        <v>23</v>
      </c>
      <c r="E164" t="s">
        <v>9</v>
      </c>
      <c r="F164" t="str">
        <f t="shared" si="4"/>
        <v>Terrace System With UGO</v>
      </c>
      <c r="G164" s="2">
        <v>2</v>
      </c>
      <c r="H164" s="3">
        <v>43433.77</v>
      </c>
      <c r="I164" s="4">
        <v>1010</v>
      </c>
      <c r="J164" s="4">
        <v>29.7</v>
      </c>
      <c r="K164" s="5">
        <v>7286</v>
      </c>
      <c r="L164" t="s">
        <v>8</v>
      </c>
      <c r="M164">
        <f t="shared" si="5"/>
        <v>10</v>
      </c>
    </row>
    <row r="165" spans="1:13" ht="12.75">
      <c r="A165" s="1">
        <v>2017</v>
      </c>
      <c r="B165" t="s">
        <v>4</v>
      </c>
      <c r="C165" t="s">
        <v>22</v>
      </c>
      <c r="D165" t="s">
        <v>23</v>
      </c>
      <c r="E165" t="s">
        <v>9</v>
      </c>
      <c r="F165" t="str">
        <f t="shared" si="4"/>
        <v>Terrace System With UGO</v>
      </c>
      <c r="G165" s="2">
        <v>1</v>
      </c>
      <c r="H165" s="3">
        <v>32915.16</v>
      </c>
      <c r="I165" s="4">
        <v>530</v>
      </c>
      <c r="J165" s="4">
        <v>25.1</v>
      </c>
      <c r="K165" s="5">
        <v>7590</v>
      </c>
      <c r="L165" t="s">
        <v>8</v>
      </c>
      <c r="M165">
        <f t="shared" si="5"/>
        <v>10</v>
      </c>
    </row>
    <row r="166" spans="1:13" ht="12.75">
      <c r="A166" s="1">
        <v>2018</v>
      </c>
      <c r="B166" t="s">
        <v>4</v>
      </c>
      <c r="C166" t="s">
        <v>25</v>
      </c>
      <c r="D166" t="s">
        <v>23</v>
      </c>
      <c r="E166" t="s">
        <v>9</v>
      </c>
      <c r="F166" t="str">
        <f t="shared" si="4"/>
        <v>Terrace System With UGO</v>
      </c>
      <c r="G166" s="2">
        <v>1</v>
      </c>
      <c r="H166" s="3">
        <v>29778.03</v>
      </c>
      <c r="I166" s="4">
        <v>570</v>
      </c>
      <c r="J166" s="4">
        <v>24.9</v>
      </c>
      <c r="K166" s="5">
        <v>5197</v>
      </c>
      <c r="L166" t="s">
        <v>8</v>
      </c>
      <c r="M166">
        <f t="shared" si="5"/>
        <v>10</v>
      </c>
    </row>
    <row r="167" spans="1:13" ht="12.75">
      <c r="A167" s="1">
        <v>2016</v>
      </c>
      <c r="B167" t="s">
        <v>4</v>
      </c>
      <c r="C167" t="s">
        <v>25</v>
      </c>
      <c r="D167" t="s">
        <v>23</v>
      </c>
      <c r="E167" t="s">
        <v>9</v>
      </c>
      <c r="F167" t="str">
        <f t="shared" si="4"/>
        <v>Terrace System With UGO</v>
      </c>
      <c r="G167" s="2">
        <v>1</v>
      </c>
      <c r="H167" s="3">
        <v>25000</v>
      </c>
      <c r="I167" s="4">
        <v>1140</v>
      </c>
      <c r="J167" s="4">
        <v>24.8</v>
      </c>
      <c r="K167" s="5">
        <v>5095</v>
      </c>
      <c r="L167" t="s">
        <v>8</v>
      </c>
      <c r="M167">
        <f t="shared" si="5"/>
        <v>10</v>
      </c>
    </row>
    <row r="168" spans="1:13" ht="12.75">
      <c r="A168" s="1">
        <v>2017</v>
      </c>
      <c r="B168" t="s">
        <v>4</v>
      </c>
      <c r="C168" t="s">
        <v>26</v>
      </c>
      <c r="D168" t="s">
        <v>23</v>
      </c>
      <c r="E168" t="s">
        <v>9</v>
      </c>
      <c r="F168" t="str">
        <f t="shared" si="4"/>
        <v>Terrace System With UGO</v>
      </c>
      <c r="G168" s="2">
        <v>1</v>
      </c>
      <c r="H168" s="3">
        <v>33221.07</v>
      </c>
      <c r="I168" s="4">
        <v>590</v>
      </c>
      <c r="J168" s="4">
        <v>23.4</v>
      </c>
      <c r="K168" s="5">
        <v>5489</v>
      </c>
      <c r="L168" t="s">
        <v>8</v>
      </c>
      <c r="M168">
        <f t="shared" si="5"/>
        <v>10</v>
      </c>
    </row>
    <row r="169" spans="1:13" ht="12.75">
      <c r="A169" s="1">
        <v>2019</v>
      </c>
      <c r="B169" t="s">
        <v>4</v>
      </c>
      <c r="C169" t="s">
        <v>22</v>
      </c>
      <c r="D169" t="s">
        <v>23</v>
      </c>
      <c r="E169" t="s">
        <v>9</v>
      </c>
      <c r="F169" t="str">
        <f t="shared" si="4"/>
        <v>Terrace System With UGO</v>
      </c>
      <c r="G169" s="2">
        <v>1</v>
      </c>
      <c r="H169" s="3">
        <v>28701.89</v>
      </c>
      <c r="I169" s="4">
        <v>250</v>
      </c>
      <c r="J169" s="4">
        <v>22.9</v>
      </c>
      <c r="K169" s="5">
        <v>7046</v>
      </c>
      <c r="L169" t="s">
        <v>8</v>
      </c>
      <c r="M169">
        <f t="shared" si="5"/>
        <v>10</v>
      </c>
    </row>
    <row r="170" spans="1:13" ht="12.75">
      <c r="A170" s="1">
        <v>2018</v>
      </c>
      <c r="B170" t="s">
        <v>4</v>
      </c>
      <c r="C170" t="s">
        <v>24</v>
      </c>
      <c r="D170" t="s">
        <v>23</v>
      </c>
      <c r="E170" t="s">
        <v>9</v>
      </c>
      <c r="F170" t="str">
        <f t="shared" si="4"/>
        <v>Terrace System With UGO</v>
      </c>
      <c r="G170" s="2">
        <v>2</v>
      </c>
      <c r="H170" s="3">
        <v>27696.15</v>
      </c>
      <c r="I170" s="4">
        <v>930</v>
      </c>
      <c r="J170" s="4">
        <v>21.3</v>
      </c>
      <c r="K170" s="5">
        <v>5983</v>
      </c>
      <c r="L170" t="s">
        <v>8</v>
      </c>
      <c r="M170">
        <f t="shared" si="5"/>
        <v>10</v>
      </c>
    </row>
    <row r="171" spans="1:13" ht="12.75">
      <c r="A171" s="1">
        <v>2016</v>
      </c>
      <c r="B171" t="s">
        <v>4</v>
      </c>
      <c r="C171" t="s">
        <v>22</v>
      </c>
      <c r="D171" t="s">
        <v>23</v>
      </c>
      <c r="E171" t="s">
        <v>9</v>
      </c>
      <c r="F171" t="str">
        <f t="shared" si="4"/>
        <v>Terrace System With UGO</v>
      </c>
      <c r="G171" s="2">
        <v>1</v>
      </c>
      <c r="H171" s="3">
        <v>25000</v>
      </c>
      <c r="I171" s="4">
        <v>530</v>
      </c>
      <c r="J171" s="4">
        <v>21.1</v>
      </c>
      <c r="K171" s="5">
        <v>4400</v>
      </c>
      <c r="L171" t="s">
        <v>8</v>
      </c>
      <c r="M171">
        <f t="shared" si="5"/>
        <v>10</v>
      </c>
    </row>
    <row r="172" spans="1:13" ht="12.75">
      <c r="A172" s="1">
        <v>2018</v>
      </c>
      <c r="B172" t="s">
        <v>4</v>
      </c>
      <c r="C172" t="s">
        <v>22</v>
      </c>
      <c r="D172" t="s">
        <v>23</v>
      </c>
      <c r="E172" t="s">
        <v>9</v>
      </c>
      <c r="F172" t="str">
        <f t="shared" si="4"/>
        <v>Terrace System With UGO</v>
      </c>
      <c r="G172" s="2">
        <v>1</v>
      </c>
      <c r="H172" s="3">
        <v>26613.32</v>
      </c>
      <c r="I172" s="4">
        <v>620</v>
      </c>
      <c r="J172" s="4">
        <v>20.7</v>
      </c>
      <c r="K172" s="5">
        <v>5835</v>
      </c>
      <c r="L172" t="s">
        <v>8</v>
      </c>
      <c r="M172">
        <f t="shared" si="5"/>
        <v>10</v>
      </c>
    </row>
    <row r="173" spans="1:13" ht="12.75">
      <c r="A173" s="1">
        <v>2020</v>
      </c>
      <c r="B173" t="s">
        <v>4</v>
      </c>
      <c r="C173" t="s">
        <v>25</v>
      </c>
      <c r="D173" t="s">
        <v>23</v>
      </c>
      <c r="E173" t="s">
        <v>9</v>
      </c>
      <c r="F173" t="str">
        <f t="shared" si="4"/>
        <v>Terrace System With UGO</v>
      </c>
      <c r="G173" s="2">
        <v>1</v>
      </c>
      <c r="H173" s="3">
        <v>18960.88</v>
      </c>
      <c r="I173" s="4">
        <v>230</v>
      </c>
      <c r="J173" s="4">
        <v>17.9</v>
      </c>
      <c r="K173" s="5">
        <v>4560</v>
      </c>
      <c r="L173" t="s">
        <v>8</v>
      </c>
      <c r="M173">
        <f t="shared" si="5"/>
        <v>10</v>
      </c>
    </row>
    <row r="174" spans="1:13" ht="12.75">
      <c r="A174" s="1">
        <v>2016</v>
      </c>
      <c r="B174" t="s">
        <v>4</v>
      </c>
      <c r="C174" t="s">
        <v>31</v>
      </c>
      <c r="D174" t="s">
        <v>23</v>
      </c>
      <c r="E174" t="s">
        <v>9</v>
      </c>
      <c r="F174" t="str">
        <f t="shared" si="4"/>
        <v>Terrace System With UGO</v>
      </c>
      <c r="G174" s="2">
        <v>1</v>
      </c>
      <c r="H174" s="3">
        <v>22149.28</v>
      </c>
      <c r="I174" s="4">
        <v>710</v>
      </c>
      <c r="J174" s="4">
        <v>17.8</v>
      </c>
      <c r="K174" s="5">
        <v>4700</v>
      </c>
      <c r="L174" t="s">
        <v>8</v>
      </c>
      <c r="M174">
        <f t="shared" si="5"/>
        <v>10</v>
      </c>
    </row>
    <row r="175" spans="1:13" ht="12.75">
      <c r="A175" s="1">
        <v>2018</v>
      </c>
      <c r="B175" t="s">
        <v>4</v>
      </c>
      <c r="C175" t="s">
        <v>26</v>
      </c>
      <c r="D175" t="s">
        <v>23</v>
      </c>
      <c r="E175" t="s">
        <v>9</v>
      </c>
      <c r="F175" t="str">
        <f t="shared" si="4"/>
        <v>Terrace System With UGO</v>
      </c>
      <c r="G175" s="2">
        <v>1</v>
      </c>
      <c r="H175" s="3">
        <v>20663.61</v>
      </c>
      <c r="I175" s="4">
        <v>530</v>
      </c>
      <c r="J175" s="4">
        <v>17.6</v>
      </c>
      <c r="K175" s="5">
        <v>3262</v>
      </c>
      <c r="L175" t="s">
        <v>8</v>
      </c>
      <c r="M175">
        <f t="shared" si="5"/>
        <v>10</v>
      </c>
    </row>
    <row r="176" spans="1:13" ht="12.75">
      <c r="A176" s="1">
        <v>2019</v>
      </c>
      <c r="B176" t="s">
        <v>4</v>
      </c>
      <c r="C176" t="s">
        <v>28</v>
      </c>
      <c r="D176" t="s">
        <v>23</v>
      </c>
      <c r="E176" t="s">
        <v>9</v>
      </c>
      <c r="F176" t="str">
        <f t="shared" si="4"/>
        <v>Terrace System With UGO</v>
      </c>
      <c r="G176" s="2">
        <v>1</v>
      </c>
      <c r="H176" s="3">
        <v>12704.87</v>
      </c>
      <c r="I176" s="4">
        <v>400</v>
      </c>
      <c r="J176" s="4">
        <v>9.4</v>
      </c>
      <c r="K176" s="5">
        <v>2593</v>
      </c>
      <c r="L176" t="s">
        <v>8</v>
      </c>
      <c r="M176">
        <f t="shared" si="5"/>
        <v>10</v>
      </c>
    </row>
    <row r="177" spans="1:13" ht="12.75">
      <c r="A177" s="1">
        <v>2019</v>
      </c>
      <c r="B177" t="s">
        <v>4</v>
      </c>
      <c r="C177" t="s">
        <v>25</v>
      </c>
      <c r="D177" t="s">
        <v>23</v>
      </c>
      <c r="E177" t="s">
        <v>9</v>
      </c>
      <c r="F177" t="str">
        <f t="shared" si="4"/>
        <v>Terrace System With UGO</v>
      </c>
      <c r="G177" s="2">
        <v>1</v>
      </c>
      <c r="H177" s="3">
        <v>2876.96</v>
      </c>
      <c r="I177" s="4">
        <v>170</v>
      </c>
      <c r="J177" s="4">
        <v>2.2</v>
      </c>
      <c r="K177" s="5">
        <v>605</v>
      </c>
      <c r="L177" t="s">
        <v>8</v>
      </c>
      <c r="M177">
        <f t="shared" si="5"/>
        <v>10</v>
      </c>
    </row>
    <row r="178" spans="1:13" ht="12.75">
      <c r="A178" s="1">
        <v>2018</v>
      </c>
      <c r="B178" t="s">
        <v>4</v>
      </c>
      <c r="C178" t="s">
        <v>31</v>
      </c>
      <c r="D178" t="s">
        <v>23</v>
      </c>
      <c r="E178" t="s">
        <v>20</v>
      </c>
      <c r="F178" t="str">
        <f t="shared" si="4"/>
        <v>Water Impoundment Resevoir</v>
      </c>
      <c r="G178" s="2">
        <v>1</v>
      </c>
      <c r="H178" s="3">
        <v>15000</v>
      </c>
      <c r="I178" s="4">
        <v>550</v>
      </c>
      <c r="J178" s="4">
        <v>102.3</v>
      </c>
      <c r="K178" s="5">
        <v>4493</v>
      </c>
      <c r="L178" t="s">
        <v>15</v>
      </c>
      <c r="M178">
        <f t="shared" si="5"/>
        <v>10</v>
      </c>
    </row>
    <row r="179" spans="1:13" ht="12.75">
      <c r="A179" s="1">
        <v>2020</v>
      </c>
      <c r="B179" t="s">
        <v>4</v>
      </c>
      <c r="C179" t="s">
        <v>26</v>
      </c>
      <c r="D179" t="s">
        <v>23</v>
      </c>
      <c r="E179" t="s">
        <v>20</v>
      </c>
      <c r="F179" t="str">
        <f t="shared" si="4"/>
        <v>Water Impoundment Resevoir</v>
      </c>
      <c r="G179" s="2">
        <v>1</v>
      </c>
      <c r="H179" s="3">
        <v>14027.05</v>
      </c>
      <c r="I179" s="4">
        <v>680</v>
      </c>
      <c r="J179" s="4">
        <v>41.6</v>
      </c>
      <c r="K179" s="5">
        <v>3767</v>
      </c>
      <c r="L179" t="s">
        <v>15</v>
      </c>
      <c r="M179">
        <f t="shared" si="5"/>
        <v>10</v>
      </c>
    </row>
    <row r="180" spans="1:13" ht="12.75">
      <c r="A180" s="1">
        <v>2017</v>
      </c>
      <c r="B180" t="s">
        <v>4</v>
      </c>
      <c r="C180" t="s">
        <v>25</v>
      </c>
      <c r="D180" t="s">
        <v>23</v>
      </c>
      <c r="E180" t="s">
        <v>20</v>
      </c>
      <c r="F180" t="str">
        <f t="shared" si="4"/>
        <v>Water Impoundment Resevoir</v>
      </c>
      <c r="G180" s="2">
        <v>1</v>
      </c>
      <c r="H180" s="3">
        <v>10000</v>
      </c>
      <c r="I180" s="4">
        <v>370</v>
      </c>
      <c r="J180" s="4">
        <v>34.5</v>
      </c>
      <c r="K180" s="5">
        <v>6646</v>
      </c>
      <c r="L180" t="s">
        <v>15</v>
      </c>
      <c r="M180">
        <f t="shared" si="5"/>
        <v>10</v>
      </c>
    </row>
    <row r="181" spans="1:13" ht="12.75">
      <c r="A181" s="1">
        <v>2018</v>
      </c>
      <c r="B181" t="s">
        <v>4</v>
      </c>
      <c r="C181" t="s">
        <v>28</v>
      </c>
      <c r="D181" t="s">
        <v>23</v>
      </c>
      <c r="E181" t="s">
        <v>20</v>
      </c>
      <c r="F181" t="str">
        <f t="shared" si="4"/>
        <v>Water Impoundment Resevoir</v>
      </c>
      <c r="G181" s="2">
        <v>3</v>
      </c>
      <c r="H181" s="3">
        <v>30031.76</v>
      </c>
      <c r="I181" s="4">
        <v>3460</v>
      </c>
      <c r="J181" s="4">
        <v>29.6</v>
      </c>
      <c r="K181" s="5">
        <v>8647</v>
      </c>
      <c r="L181" t="s">
        <v>15</v>
      </c>
      <c r="M181">
        <f t="shared" si="5"/>
        <v>10</v>
      </c>
    </row>
    <row r="182" spans="1:13" ht="12.75">
      <c r="A182" s="1">
        <v>2017</v>
      </c>
      <c r="B182" t="s">
        <v>4</v>
      </c>
      <c r="C182" t="s">
        <v>28</v>
      </c>
      <c r="D182" t="s">
        <v>23</v>
      </c>
      <c r="E182" t="s">
        <v>20</v>
      </c>
      <c r="F182" t="str">
        <f t="shared" si="4"/>
        <v>Water Impoundment Resevoir</v>
      </c>
      <c r="G182" s="2">
        <v>1</v>
      </c>
      <c r="H182" s="3">
        <v>10000</v>
      </c>
      <c r="I182" s="4">
        <v>550</v>
      </c>
      <c r="J182" s="4">
        <v>16.2</v>
      </c>
      <c r="K182" s="5">
        <v>2902</v>
      </c>
      <c r="L182" t="s">
        <v>15</v>
      </c>
      <c r="M182">
        <f t="shared" si="5"/>
        <v>10</v>
      </c>
    </row>
    <row r="183" spans="1:13" ht="12.75">
      <c r="A183" s="1">
        <v>2019</v>
      </c>
      <c r="B183" t="s">
        <v>4</v>
      </c>
      <c r="C183" t="s">
        <v>28</v>
      </c>
      <c r="D183" t="s">
        <v>23</v>
      </c>
      <c r="E183" t="s">
        <v>20</v>
      </c>
      <c r="F183" t="str">
        <f t="shared" si="4"/>
        <v>Water Impoundment Resevoir</v>
      </c>
      <c r="G183" s="2">
        <v>2</v>
      </c>
      <c r="H183" s="3">
        <v>16868.64</v>
      </c>
      <c r="I183" s="4">
        <v>2320</v>
      </c>
      <c r="J183" s="4">
        <v>12.5</v>
      </c>
      <c r="K183" s="5">
        <v>5315</v>
      </c>
      <c r="L183" t="s">
        <v>15</v>
      </c>
      <c r="M183">
        <f t="shared" si="5"/>
        <v>10</v>
      </c>
    </row>
    <row r="184" spans="1:13" ht="12.75">
      <c r="A184" s="1">
        <v>2016</v>
      </c>
      <c r="B184" t="s">
        <v>4</v>
      </c>
      <c r="C184" t="s">
        <v>28</v>
      </c>
      <c r="D184" t="s">
        <v>23</v>
      </c>
      <c r="E184" t="s">
        <v>20</v>
      </c>
      <c r="F184" t="str">
        <f t="shared" si="4"/>
        <v>Water Impoundment Resevoir</v>
      </c>
      <c r="G184" s="2">
        <v>2</v>
      </c>
      <c r="H184" s="3">
        <v>19989.46</v>
      </c>
      <c r="I184" s="4">
        <v>2460</v>
      </c>
      <c r="J184" s="4">
        <v>11.1</v>
      </c>
      <c r="K184" s="5">
        <v>7411</v>
      </c>
      <c r="L184" t="s">
        <v>15</v>
      </c>
      <c r="M184">
        <f t="shared" si="5"/>
        <v>10</v>
      </c>
    </row>
    <row r="185" spans="1:13" ht="12.75">
      <c r="A185" s="1">
        <v>2020</v>
      </c>
      <c r="B185" t="s">
        <v>4</v>
      </c>
      <c r="C185" t="s">
        <v>28</v>
      </c>
      <c r="D185" t="s">
        <v>23</v>
      </c>
      <c r="E185" t="s">
        <v>20</v>
      </c>
      <c r="F185" t="str">
        <f t="shared" si="4"/>
        <v>Water Impoundment Resevoir</v>
      </c>
      <c r="G185" s="2">
        <v>1</v>
      </c>
      <c r="H185" s="3">
        <v>9633.47</v>
      </c>
      <c r="I185" s="4">
        <v>1500</v>
      </c>
      <c r="J185" s="4">
        <v>3.7</v>
      </c>
      <c r="K185" s="5">
        <v>2637</v>
      </c>
      <c r="L185" t="s">
        <v>15</v>
      </c>
      <c r="M185">
        <f t="shared" si="5"/>
        <v>10</v>
      </c>
    </row>
    <row r="186" spans="1:13" ht="12.75">
      <c r="A186" s="1">
        <v>2018</v>
      </c>
      <c r="B186" t="s">
        <v>4</v>
      </c>
      <c r="C186" t="s">
        <v>24</v>
      </c>
      <c r="D186" t="s">
        <v>23</v>
      </c>
      <c r="E186" t="s">
        <v>14</v>
      </c>
      <c r="F186" t="str">
        <f t="shared" si="4"/>
        <v>Water and Sediment Control Basin</v>
      </c>
      <c r="G186" s="2">
        <v>1</v>
      </c>
      <c r="H186" s="3">
        <v>8352.16</v>
      </c>
      <c r="I186" s="4">
        <v>880</v>
      </c>
      <c r="J186" s="4">
        <v>37.5</v>
      </c>
      <c r="K186" s="5">
        <v>2785</v>
      </c>
      <c r="L186" t="s">
        <v>15</v>
      </c>
      <c r="M186">
        <f t="shared" si="5"/>
        <v>10</v>
      </c>
    </row>
    <row r="187" spans="1:13" ht="12.75">
      <c r="A187" s="1">
        <v>2019</v>
      </c>
      <c r="B187" t="s">
        <v>4</v>
      </c>
      <c r="C187" t="s">
        <v>28</v>
      </c>
      <c r="D187" t="s">
        <v>23</v>
      </c>
      <c r="E187" t="s">
        <v>14</v>
      </c>
      <c r="F187" t="str">
        <f t="shared" si="4"/>
        <v>Water and Sediment Control Basin</v>
      </c>
      <c r="G187" s="2">
        <v>1</v>
      </c>
      <c r="H187" s="3">
        <v>4374.15</v>
      </c>
      <c r="I187" s="4">
        <v>1100</v>
      </c>
      <c r="J187" s="4">
        <v>16.2</v>
      </c>
      <c r="K187" s="5">
        <v>1096</v>
      </c>
      <c r="L187" t="s">
        <v>15</v>
      </c>
      <c r="M187">
        <f t="shared" si="5"/>
        <v>10</v>
      </c>
    </row>
    <row r="188" spans="1:13" ht="12.75">
      <c r="A188" s="1">
        <v>2016</v>
      </c>
      <c r="B188" t="s">
        <v>4</v>
      </c>
      <c r="C188" t="s">
        <v>28</v>
      </c>
      <c r="D188" t="s">
        <v>23</v>
      </c>
      <c r="E188" t="s">
        <v>14</v>
      </c>
      <c r="F188" t="str">
        <f t="shared" si="4"/>
        <v>Water and Sediment Control Basin</v>
      </c>
      <c r="G188" s="2">
        <v>1</v>
      </c>
      <c r="H188" s="3">
        <v>3992.11</v>
      </c>
      <c r="I188" s="4">
        <v>900</v>
      </c>
      <c r="J188" s="4">
        <v>5.9</v>
      </c>
      <c r="K188" s="5">
        <v>889</v>
      </c>
      <c r="L188" t="s">
        <v>15</v>
      </c>
      <c r="M188">
        <f t="shared" si="5"/>
        <v>10</v>
      </c>
    </row>
    <row r="189" spans="1:13" ht="12.75">
      <c r="A189" s="1">
        <v>2016</v>
      </c>
      <c r="B189" t="s">
        <v>4</v>
      </c>
      <c r="C189" t="s">
        <v>24</v>
      </c>
      <c r="D189" t="s">
        <v>23</v>
      </c>
      <c r="E189" t="s">
        <v>10</v>
      </c>
      <c r="F189" t="str">
        <f t="shared" si="4"/>
        <v>Sod Waterway</v>
      </c>
      <c r="G189" s="2">
        <v>1</v>
      </c>
      <c r="H189" s="3">
        <v>7093.99</v>
      </c>
      <c r="I189" s="4">
        <v>1340</v>
      </c>
      <c r="J189" s="4">
        <v>28.2</v>
      </c>
      <c r="K189" s="5">
        <v>4</v>
      </c>
      <c r="L189" t="s">
        <v>11</v>
      </c>
      <c r="M189">
        <f t="shared" si="5"/>
        <v>10</v>
      </c>
    </row>
    <row r="190" spans="1:13" ht="12.75">
      <c r="A190" s="1">
        <v>2019</v>
      </c>
      <c r="B190" t="s">
        <v>4</v>
      </c>
      <c r="C190" t="s">
        <v>28</v>
      </c>
      <c r="D190" t="s">
        <v>23</v>
      </c>
      <c r="E190" t="s">
        <v>16</v>
      </c>
      <c r="F190" t="str">
        <f t="shared" si="4"/>
        <v>Cover Crop</v>
      </c>
      <c r="G190" s="2">
        <v>13</v>
      </c>
      <c r="H190" s="3">
        <v>15348</v>
      </c>
      <c r="I190" s="4">
        <v>0</v>
      </c>
      <c r="J190" s="4">
        <v>476.4</v>
      </c>
      <c r="K190" s="5">
        <v>476.4</v>
      </c>
      <c r="L190" t="s">
        <v>11</v>
      </c>
      <c r="M190">
        <f t="shared" si="5"/>
        <v>0</v>
      </c>
    </row>
    <row r="191" spans="1:13" ht="12.75">
      <c r="A191" s="1">
        <v>2019</v>
      </c>
      <c r="B191" t="s">
        <v>4</v>
      </c>
      <c r="C191" t="s">
        <v>25</v>
      </c>
      <c r="D191" t="s">
        <v>23</v>
      </c>
      <c r="E191" t="s">
        <v>16</v>
      </c>
      <c r="F191" t="str">
        <f t="shared" si="4"/>
        <v>Cover Crop</v>
      </c>
      <c r="G191" s="2">
        <v>5</v>
      </c>
      <c r="H191" s="3">
        <v>9456.5</v>
      </c>
      <c r="I191" s="4">
        <v>0</v>
      </c>
      <c r="J191" s="4">
        <v>239.3</v>
      </c>
      <c r="K191" s="5">
        <v>239.3</v>
      </c>
      <c r="L191" t="s">
        <v>11</v>
      </c>
      <c r="M191">
        <f t="shared" si="5"/>
        <v>0</v>
      </c>
    </row>
    <row r="192" spans="1:13" ht="12.75">
      <c r="A192" s="1">
        <v>2018</v>
      </c>
      <c r="B192" t="s">
        <v>4</v>
      </c>
      <c r="C192" t="s">
        <v>42</v>
      </c>
      <c r="D192" t="s">
        <v>13</v>
      </c>
      <c r="E192" t="s">
        <v>9</v>
      </c>
      <c r="F192" t="str">
        <f t="shared" si="4"/>
        <v>Terrace System With UGO</v>
      </c>
      <c r="G192" s="2">
        <v>6</v>
      </c>
      <c r="H192" s="3">
        <v>95205.22</v>
      </c>
      <c r="I192" s="4">
        <v>4520</v>
      </c>
      <c r="J192" s="4">
        <v>104</v>
      </c>
      <c r="K192" s="5">
        <v>22193</v>
      </c>
      <c r="L192" t="s">
        <v>8</v>
      </c>
      <c r="M192">
        <f t="shared" si="5"/>
        <v>10</v>
      </c>
    </row>
    <row r="193" spans="1:13" ht="12.75">
      <c r="A193" s="1">
        <v>2016</v>
      </c>
      <c r="B193" t="s">
        <v>4</v>
      </c>
      <c r="C193" t="s">
        <v>37</v>
      </c>
      <c r="D193" t="s">
        <v>13</v>
      </c>
      <c r="E193" t="s">
        <v>9</v>
      </c>
      <c r="F193" t="str">
        <f t="shared" si="4"/>
        <v>Terrace System With UGO</v>
      </c>
      <c r="G193" s="2">
        <v>7</v>
      </c>
      <c r="H193" s="3">
        <v>69205.45</v>
      </c>
      <c r="I193" s="4">
        <v>3910</v>
      </c>
      <c r="J193" s="4">
        <v>103</v>
      </c>
      <c r="K193" s="5">
        <v>19040</v>
      </c>
      <c r="L193" t="s">
        <v>8</v>
      </c>
      <c r="M193">
        <f t="shared" si="5"/>
        <v>10</v>
      </c>
    </row>
    <row r="194" spans="1:13" ht="12.75">
      <c r="A194" s="1">
        <v>2018</v>
      </c>
      <c r="B194" t="s">
        <v>4</v>
      </c>
      <c r="C194" t="s">
        <v>38</v>
      </c>
      <c r="D194" t="s">
        <v>13</v>
      </c>
      <c r="E194" t="s">
        <v>9</v>
      </c>
      <c r="F194" t="str">
        <f aca="true" t="shared" si="6" ref="F194:F257">IF(E194="DSL-04","Terrace System",IF(E194="DSL-44","Terrace System With UGO",IF(E194="DWP-03","Sod Waterway",IF(E194="DWP-01","Water and Sediment Control Basin",IF(E194="N340","Cover Crop",IF(E194="DWC-01","Water Impoundment Resevoir","Null"))))))</f>
        <v>Terrace System With UGO</v>
      </c>
      <c r="G194" s="2">
        <v>4</v>
      </c>
      <c r="H194" s="3">
        <v>79172.61</v>
      </c>
      <c r="I194" s="4">
        <v>4180</v>
      </c>
      <c r="J194" s="4">
        <v>84</v>
      </c>
      <c r="K194" s="5">
        <v>19302</v>
      </c>
      <c r="L194" t="s">
        <v>8</v>
      </c>
      <c r="M194">
        <f aca="true" t="shared" si="7" ref="M194:M257">IF(E194="N340",0,10)</f>
        <v>10</v>
      </c>
    </row>
    <row r="195" spans="1:13" ht="12.75">
      <c r="A195" s="1">
        <v>2017</v>
      </c>
      <c r="B195" t="s">
        <v>4</v>
      </c>
      <c r="C195" t="s">
        <v>40</v>
      </c>
      <c r="D195" t="s">
        <v>13</v>
      </c>
      <c r="E195" t="s">
        <v>9</v>
      </c>
      <c r="F195" t="str">
        <f t="shared" si="6"/>
        <v>Terrace System With UGO</v>
      </c>
      <c r="G195" s="2">
        <v>4</v>
      </c>
      <c r="H195" s="3">
        <v>60507.24</v>
      </c>
      <c r="I195" s="4">
        <v>3520</v>
      </c>
      <c r="J195" s="4">
        <v>81</v>
      </c>
      <c r="K195" s="5">
        <v>13523</v>
      </c>
      <c r="L195" t="s">
        <v>8</v>
      </c>
      <c r="M195">
        <f t="shared" si="7"/>
        <v>10</v>
      </c>
    </row>
    <row r="196" spans="1:13" ht="12.75">
      <c r="A196" s="1">
        <v>2018</v>
      </c>
      <c r="B196" t="s">
        <v>4</v>
      </c>
      <c r="C196" t="s">
        <v>31</v>
      </c>
      <c r="D196" t="s">
        <v>13</v>
      </c>
      <c r="E196" t="s">
        <v>9</v>
      </c>
      <c r="F196" t="str">
        <f t="shared" si="6"/>
        <v>Terrace System With UGO</v>
      </c>
      <c r="G196" s="2">
        <v>2</v>
      </c>
      <c r="H196" s="3">
        <v>25010.59</v>
      </c>
      <c r="I196" s="4">
        <v>2640</v>
      </c>
      <c r="J196" s="4">
        <v>78</v>
      </c>
      <c r="K196" s="5">
        <v>6514</v>
      </c>
      <c r="L196" t="s">
        <v>8</v>
      </c>
      <c r="M196">
        <f t="shared" si="7"/>
        <v>10</v>
      </c>
    </row>
    <row r="197" spans="1:13" ht="12.75">
      <c r="A197" s="1">
        <v>2016</v>
      </c>
      <c r="B197" t="s">
        <v>4</v>
      </c>
      <c r="C197" t="s">
        <v>38</v>
      </c>
      <c r="D197" t="s">
        <v>13</v>
      </c>
      <c r="E197" t="s">
        <v>9</v>
      </c>
      <c r="F197" t="str">
        <f t="shared" si="6"/>
        <v>Terrace System With UGO</v>
      </c>
      <c r="G197" s="2">
        <v>4</v>
      </c>
      <c r="H197" s="3">
        <v>47367.39</v>
      </c>
      <c r="I197" s="4">
        <v>2670</v>
      </c>
      <c r="J197" s="4">
        <v>72</v>
      </c>
      <c r="K197" s="5">
        <v>15560</v>
      </c>
      <c r="L197" t="s">
        <v>8</v>
      </c>
      <c r="M197">
        <f t="shared" si="7"/>
        <v>10</v>
      </c>
    </row>
    <row r="198" spans="1:13" ht="12.75">
      <c r="A198" s="1">
        <v>2018</v>
      </c>
      <c r="B198" t="s">
        <v>4</v>
      </c>
      <c r="C198" t="s">
        <v>37</v>
      </c>
      <c r="D198" t="s">
        <v>13</v>
      </c>
      <c r="E198" t="s">
        <v>9</v>
      </c>
      <c r="F198" t="str">
        <f t="shared" si="6"/>
        <v>Terrace System With UGO</v>
      </c>
      <c r="G198" s="2">
        <v>2</v>
      </c>
      <c r="H198" s="3">
        <v>40000</v>
      </c>
      <c r="I198" s="4">
        <v>2670</v>
      </c>
      <c r="J198" s="4">
        <v>59</v>
      </c>
      <c r="K198" s="5">
        <v>11709</v>
      </c>
      <c r="L198" t="s">
        <v>8</v>
      </c>
      <c r="M198">
        <f t="shared" si="7"/>
        <v>10</v>
      </c>
    </row>
    <row r="199" spans="1:13" ht="12.75">
      <c r="A199" s="1">
        <v>2019</v>
      </c>
      <c r="B199" t="s">
        <v>4</v>
      </c>
      <c r="C199" t="s">
        <v>41</v>
      </c>
      <c r="D199" t="s">
        <v>13</v>
      </c>
      <c r="E199" t="s">
        <v>9</v>
      </c>
      <c r="F199" t="str">
        <f t="shared" si="6"/>
        <v>Terrace System With UGO</v>
      </c>
      <c r="G199" s="2">
        <v>3</v>
      </c>
      <c r="H199" s="3">
        <v>52553.92</v>
      </c>
      <c r="I199" s="4">
        <v>2980</v>
      </c>
      <c r="J199" s="4">
        <v>58</v>
      </c>
      <c r="K199" s="5">
        <v>11454</v>
      </c>
      <c r="L199" t="s">
        <v>8</v>
      </c>
      <c r="M199">
        <f t="shared" si="7"/>
        <v>10</v>
      </c>
    </row>
    <row r="200" spans="1:13" ht="12.75">
      <c r="A200" s="1">
        <v>2016</v>
      </c>
      <c r="B200" t="s">
        <v>4</v>
      </c>
      <c r="C200" t="s">
        <v>21</v>
      </c>
      <c r="D200" t="s">
        <v>13</v>
      </c>
      <c r="E200" t="s">
        <v>9</v>
      </c>
      <c r="F200" t="str">
        <f t="shared" si="6"/>
        <v>Terrace System With UGO</v>
      </c>
      <c r="G200" s="2">
        <v>4</v>
      </c>
      <c r="H200" s="3">
        <v>39618.85</v>
      </c>
      <c r="I200" s="4">
        <v>2640</v>
      </c>
      <c r="J200" s="4">
        <v>57</v>
      </c>
      <c r="K200" s="5">
        <v>10925</v>
      </c>
      <c r="L200" t="s">
        <v>8</v>
      </c>
      <c r="M200">
        <f t="shared" si="7"/>
        <v>10</v>
      </c>
    </row>
    <row r="201" spans="1:13" ht="12.75">
      <c r="A201" s="1">
        <v>2016</v>
      </c>
      <c r="B201" t="s">
        <v>4</v>
      </c>
      <c r="C201" t="s">
        <v>40</v>
      </c>
      <c r="D201" t="s">
        <v>13</v>
      </c>
      <c r="E201" t="s">
        <v>9</v>
      </c>
      <c r="F201" t="str">
        <f t="shared" si="6"/>
        <v>Terrace System With UGO</v>
      </c>
      <c r="G201" s="2">
        <v>2</v>
      </c>
      <c r="H201" s="3">
        <v>22161.94</v>
      </c>
      <c r="I201" s="4">
        <v>1910</v>
      </c>
      <c r="J201" s="4">
        <v>55</v>
      </c>
      <c r="K201" s="5">
        <v>5622</v>
      </c>
      <c r="L201" t="s">
        <v>8</v>
      </c>
      <c r="M201">
        <f t="shared" si="7"/>
        <v>10</v>
      </c>
    </row>
    <row r="202" spans="1:13" ht="12.75">
      <c r="A202" s="1">
        <v>2017</v>
      </c>
      <c r="B202" t="s">
        <v>4</v>
      </c>
      <c r="C202" t="s">
        <v>37</v>
      </c>
      <c r="D202" t="s">
        <v>13</v>
      </c>
      <c r="E202" t="s">
        <v>9</v>
      </c>
      <c r="F202" t="str">
        <f t="shared" si="6"/>
        <v>Terrace System With UGO</v>
      </c>
      <c r="G202" s="2">
        <v>3</v>
      </c>
      <c r="H202" s="3">
        <v>33864.06</v>
      </c>
      <c r="I202" s="4">
        <v>2060</v>
      </c>
      <c r="J202" s="4">
        <v>50</v>
      </c>
      <c r="K202" s="5">
        <v>8601</v>
      </c>
      <c r="L202" t="s">
        <v>8</v>
      </c>
      <c r="M202">
        <f t="shared" si="7"/>
        <v>10</v>
      </c>
    </row>
    <row r="203" spans="1:13" ht="12.75">
      <c r="A203" s="1">
        <v>2016</v>
      </c>
      <c r="B203" t="s">
        <v>4</v>
      </c>
      <c r="C203" t="s">
        <v>42</v>
      </c>
      <c r="D203" t="s">
        <v>13</v>
      </c>
      <c r="E203" t="s">
        <v>9</v>
      </c>
      <c r="F203" t="str">
        <f t="shared" si="6"/>
        <v>Terrace System With UGO</v>
      </c>
      <c r="G203" s="2">
        <v>3</v>
      </c>
      <c r="H203" s="3">
        <v>27188.8</v>
      </c>
      <c r="I203" s="4">
        <v>2150</v>
      </c>
      <c r="J203" s="4">
        <v>50</v>
      </c>
      <c r="K203" s="5">
        <v>8373</v>
      </c>
      <c r="L203" t="s">
        <v>8</v>
      </c>
      <c r="M203">
        <f t="shared" si="7"/>
        <v>10</v>
      </c>
    </row>
    <row r="204" spans="1:13" ht="12.75">
      <c r="A204" s="1">
        <v>2017</v>
      </c>
      <c r="B204" t="s">
        <v>4</v>
      </c>
      <c r="C204" t="s">
        <v>21</v>
      </c>
      <c r="D204" t="s">
        <v>13</v>
      </c>
      <c r="E204" t="s">
        <v>9</v>
      </c>
      <c r="F204" t="str">
        <f t="shared" si="6"/>
        <v>Terrace System With UGO</v>
      </c>
      <c r="G204" s="2">
        <v>3</v>
      </c>
      <c r="H204" s="3">
        <v>41438.2</v>
      </c>
      <c r="I204" s="4">
        <v>2140</v>
      </c>
      <c r="J204" s="4">
        <v>47</v>
      </c>
      <c r="K204" s="5">
        <v>9436</v>
      </c>
      <c r="L204" t="s">
        <v>8</v>
      </c>
      <c r="M204">
        <f t="shared" si="7"/>
        <v>10</v>
      </c>
    </row>
    <row r="205" spans="1:13" ht="12.75">
      <c r="A205" s="1">
        <v>2020</v>
      </c>
      <c r="B205" t="s">
        <v>4</v>
      </c>
      <c r="C205" t="s">
        <v>38</v>
      </c>
      <c r="D205" t="s">
        <v>13</v>
      </c>
      <c r="E205" t="s">
        <v>9</v>
      </c>
      <c r="F205" t="str">
        <f t="shared" si="6"/>
        <v>Terrace System With UGO</v>
      </c>
      <c r="G205" s="2">
        <v>3</v>
      </c>
      <c r="H205" s="3">
        <v>48007.02</v>
      </c>
      <c r="I205" s="4">
        <v>1730</v>
      </c>
      <c r="J205" s="4">
        <v>45</v>
      </c>
      <c r="K205" s="5">
        <v>10004</v>
      </c>
      <c r="L205" t="s">
        <v>8</v>
      </c>
      <c r="M205">
        <f t="shared" si="7"/>
        <v>10</v>
      </c>
    </row>
    <row r="206" spans="1:13" ht="12.75">
      <c r="A206" s="1">
        <v>2017</v>
      </c>
      <c r="B206" t="s">
        <v>4</v>
      </c>
      <c r="C206" t="s">
        <v>5</v>
      </c>
      <c r="D206" t="s">
        <v>13</v>
      </c>
      <c r="E206" t="s">
        <v>9</v>
      </c>
      <c r="F206" t="str">
        <f t="shared" si="6"/>
        <v>Terrace System With UGO</v>
      </c>
      <c r="G206" s="2">
        <v>1</v>
      </c>
      <c r="H206" s="3">
        <v>20000</v>
      </c>
      <c r="I206" s="4">
        <v>1130</v>
      </c>
      <c r="J206" s="4">
        <v>41.5</v>
      </c>
      <c r="K206" s="5">
        <v>5625</v>
      </c>
      <c r="L206" t="s">
        <v>8</v>
      </c>
      <c r="M206">
        <f t="shared" si="7"/>
        <v>10</v>
      </c>
    </row>
    <row r="207" spans="1:13" ht="12.75">
      <c r="A207" s="1">
        <v>2020</v>
      </c>
      <c r="B207" t="s">
        <v>4</v>
      </c>
      <c r="C207" t="s">
        <v>41</v>
      </c>
      <c r="D207" t="s">
        <v>13</v>
      </c>
      <c r="E207" t="s">
        <v>9</v>
      </c>
      <c r="F207" t="str">
        <f t="shared" si="6"/>
        <v>Terrace System With UGO</v>
      </c>
      <c r="G207" s="2">
        <v>2</v>
      </c>
      <c r="H207" s="3">
        <v>34353.76</v>
      </c>
      <c r="I207" s="4">
        <v>1120</v>
      </c>
      <c r="J207" s="4">
        <v>39</v>
      </c>
      <c r="K207" s="5">
        <v>7160</v>
      </c>
      <c r="L207" t="s">
        <v>8</v>
      </c>
      <c r="M207">
        <f t="shared" si="7"/>
        <v>10</v>
      </c>
    </row>
    <row r="208" spans="1:13" ht="12.75">
      <c r="A208" s="1">
        <v>2017</v>
      </c>
      <c r="B208" t="s">
        <v>4</v>
      </c>
      <c r="C208" t="s">
        <v>41</v>
      </c>
      <c r="D208" t="s">
        <v>13</v>
      </c>
      <c r="E208" t="s">
        <v>9</v>
      </c>
      <c r="F208" t="str">
        <f t="shared" si="6"/>
        <v>Terrace System With UGO</v>
      </c>
      <c r="G208" s="2">
        <v>2</v>
      </c>
      <c r="H208" s="3">
        <v>30618.62</v>
      </c>
      <c r="I208" s="4">
        <v>1590</v>
      </c>
      <c r="J208" s="4">
        <v>38</v>
      </c>
      <c r="K208" s="5">
        <v>6315</v>
      </c>
      <c r="L208" t="s">
        <v>8</v>
      </c>
      <c r="M208">
        <f t="shared" si="7"/>
        <v>10</v>
      </c>
    </row>
    <row r="209" spans="1:13" ht="12.75">
      <c r="A209" s="1">
        <v>2017</v>
      </c>
      <c r="B209" t="s">
        <v>4</v>
      </c>
      <c r="C209" t="s">
        <v>35</v>
      </c>
      <c r="D209" t="s">
        <v>13</v>
      </c>
      <c r="E209" t="s">
        <v>9</v>
      </c>
      <c r="F209" t="str">
        <f t="shared" si="6"/>
        <v>Terrace System With UGO</v>
      </c>
      <c r="G209" s="2">
        <v>1</v>
      </c>
      <c r="H209" s="3">
        <v>20000</v>
      </c>
      <c r="I209" s="4">
        <v>1210</v>
      </c>
      <c r="J209" s="4">
        <v>37</v>
      </c>
      <c r="K209" s="5">
        <v>5785</v>
      </c>
      <c r="L209" t="s">
        <v>8</v>
      </c>
      <c r="M209">
        <f t="shared" si="7"/>
        <v>10</v>
      </c>
    </row>
    <row r="210" spans="1:13" ht="12.75">
      <c r="A210" s="1">
        <v>2017</v>
      </c>
      <c r="B210" t="s">
        <v>4</v>
      </c>
      <c r="C210" t="s">
        <v>29</v>
      </c>
      <c r="D210" t="s">
        <v>13</v>
      </c>
      <c r="E210" t="s">
        <v>9</v>
      </c>
      <c r="F210" t="str">
        <f t="shared" si="6"/>
        <v>Terrace System With UGO</v>
      </c>
      <c r="G210" s="2">
        <v>1</v>
      </c>
      <c r="H210" s="3">
        <v>20000</v>
      </c>
      <c r="I210" s="4">
        <v>850</v>
      </c>
      <c r="J210" s="4">
        <v>32</v>
      </c>
      <c r="K210" s="5">
        <v>4651</v>
      </c>
      <c r="L210" t="s">
        <v>8</v>
      </c>
      <c r="M210">
        <f t="shared" si="7"/>
        <v>10</v>
      </c>
    </row>
    <row r="211" spans="1:13" ht="12.75">
      <c r="A211" s="1">
        <v>2019</v>
      </c>
      <c r="B211" t="s">
        <v>4</v>
      </c>
      <c r="C211" t="s">
        <v>21</v>
      </c>
      <c r="D211" t="s">
        <v>13</v>
      </c>
      <c r="E211" t="s">
        <v>9</v>
      </c>
      <c r="F211" t="str">
        <f t="shared" si="6"/>
        <v>Terrace System With UGO</v>
      </c>
      <c r="G211" s="2">
        <v>2</v>
      </c>
      <c r="H211" s="3">
        <v>20066.41</v>
      </c>
      <c r="I211" s="4">
        <v>990</v>
      </c>
      <c r="J211" s="4">
        <v>29</v>
      </c>
      <c r="K211" s="5">
        <v>5077</v>
      </c>
      <c r="L211" t="s">
        <v>8</v>
      </c>
      <c r="M211">
        <f t="shared" si="7"/>
        <v>10</v>
      </c>
    </row>
    <row r="212" spans="1:13" ht="12.75">
      <c r="A212" s="1">
        <v>2020</v>
      </c>
      <c r="B212" t="s">
        <v>4</v>
      </c>
      <c r="C212" t="s">
        <v>40</v>
      </c>
      <c r="D212" t="s">
        <v>13</v>
      </c>
      <c r="E212" t="s">
        <v>9</v>
      </c>
      <c r="F212" t="str">
        <f t="shared" si="6"/>
        <v>Terrace System With UGO</v>
      </c>
      <c r="G212" s="2">
        <v>2</v>
      </c>
      <c r="H212" s="3">
        <v>33630.34</v>
      </c>
      <c r="I212" s="4">
        <v>1280</v>
      </c>
      <c r="J212" s="4">
        <v>28</v>
      </c>
      <c r="K212" s="5">
        <v>6805</v>
      </c>
      <c r="L212" t="s">
        <v>8</v>
      </c>
      <c r="M212">
        <f t="shared" si="7"/>
        <v>10</v>
      </c>
    </row>
    <row r="213" spans="1:13" ht="12.75">
      <c r="A213" s="1">
        <v>2016</v>
      </c>
      <c r="B213" t="s">
        <v>4</v>
      </c>
      <c r="C213" t="s">
        <v>30</v>
      </c>
      <c r="D213" t="s">
        <v>13</v>
      </c>
      <c r="E213" t="s">
        <v>9</v>
      </c>
      <c r="F213" t="str">
        <f t="shared" si="6"/>
        <v>Terrace System With UGO</v>
      </c>
      <c r="G213" s="2">
        <v>2</v>
      </c>
      <c r="H213" s="3">
        <v>21826.96</v>
      </c>
      <c r="I213" s="4">
        <v>1050</v>
      </c>
      <c r="J213" s="4">
        <v>27</v>
      </c>
      <c r="K213" s="5">
        <v>5390</v>
      </c>
      <c r="L213" t="s">
        <v>8</v>
      </c>
      <c r="M213">
        <f t="shared" si="7"/>
        <v>10</v>
      </c>
    </row>
    <row r="214" spans="1:13" ht="12.75">
      <c r="A214" s="1">
        <v>2017</v>
      </c>
      <c r="B214" t="s">
        <v>4</v>
      </c>
      <c r="C214" t="s">
        <v>38</v>
      </c>
      <c r="D214" t="s">
        <v>13</v>
      </c>
      <c r="E214" t="s">
        <v>9</v>
      </c>
      <c r="F214" t="str">
        <f t="shared" si="6"/>
        <v>Terrace System With UGO</v>
      </c>
      <c r="G214" s="2">
        <v>2</v>
      </c>
      <c r="H214" s="3">
        <v>24383.15</v>
      </c>
      <c r="I214" s="4">
        <v>1350</v>
      </c>
      <c r="J214" s="4">
        <v>27</v>
      </c>
      <c r="K214" s="5">
        <v>6310</v>
      </c>
      <c r="L214" t="s">
        <v>8</v>
      </c>
      <c r="M214">
        <f t="shared" si="7"/>
        <v>10</v>
      </c>
    </row>
    <row r="215" spans="1:13" ht="12.75">
      <c r="A215" s="1">
        <v>2017</v>
      </c>
      <c r="B215" t="s">
        <v>4</v>
      </c>
      <c r="C215" t="s">
        <v>42</v>
      </c>
      <c r="D215" t="s">
        <v>13</v>
      </c>
      <c r="E215" t="s">
        <v>9</v>
      </c>
      <c r="F215" t="str">
        <f t="shared" si="6"/>
        <v>Terrace System With UGO</v>
      </c>
      <c r="G215" s="2">
        <v>2</v>
      </c>
      <c r="H215" s="3">
        <v>26623.43</v>
      </c>
      <c r="I215" s="4">
        <v>1210</v>
      </c>
      <c r="J215" s="4">
        <v>26</v>
      </c>
      <c r="K215" s="5">
        <v>5867</v>
      </c>
      <c r="L215" t="s">
        <v>8</v>
      </c>
      <c r="M215">
        <f t="shared" si="7"/>
        <v>10</v>
      </c>
    </row>
    <row r="216" spans="1:13" ht="12.75">
      <c r="A216" s="1">
        <v>2019</v>
      </c>
      <c r="B216" t="s">
        <v>4</v>
      </c>
      <c r="C216" t="s">
        <v>38</v>
      </c>
      <c r="D216" t="s">
        <v>13</v>
      </c>
      <c r="E216" t="s">
        <v>9</v>
      </c>
      <c r="F216" t="str">
        <f t="shared" si="6"/>
        <v>Terrace System With UGO</v>
      </c>
      <c r="G216" s="2">
        <v>2</v>
      </c>
      <c r="H216" s="3">
        <v>22134.45</v>
      </c>
      <c r="I216" s="4">
        <v>1310</v>
      </c>
      <c r="J216" s="4">
        <v>25</v>
      </c>
      <c r="K216" s="5">
        <v>4782</v>
      </c>
      <c r="L216" t="s">
        <v>8</v>
      </c>
      <c r="M216">
        <f t="shared" si="7"/>
        <v>10</v>
      </c>
    </row>
    <row r="217" spans="1:13" ht="12.75">
      <c r="A217" s="1">
        <v>2018</v>
      </c>
      <c r="B217" t="s">
        <v>4</v>
      </c>
      <c r="C217" t="s">
        <v>41</v>
      </c>
      <c r="D217" t="s">
        <v>13</v>
      </c>
      <c r="E217" t="s">
        <v>9</v>
      </c>
      <c r="F217" t="str">
        <f t="shared" si="6"/>
        <v>Terrace System With UGO</v>
      </c>
      <c r="G217" s="2">
        <v>1</v>
      </c>
      <c r="H217" s="3">
        <v>20000</v>
      </c>
      <c r="I217" s="4">
        <v>700</v>
      </c>
      <c r="J217" s="4">
        <v>22</v>
      </c>
      <c r="K217" s="5">
        <v>4838</v>
      </c>
      <c r="L217" t="s">
        <v>8</v>
      </c>
      <c r="M217">
        <f t="shared" si="7"/>
        <v>10</v>
      </c>
    </row>
    <row r="218" spans="1:13" ht="12.75">
      <c r="A218" s="1">
        <v>2019</v>
      </c>
      <c r="B218" t="s">
        <v>4</v>
      </c>
      <c r="C218" t="s">
        <v>37</v>
      </c>
      <c r="D218" t="s">
        <v>13</v>
      </c>
      <c r="E218" t="s">
        <v>9</v>
      </c>
      <c r="F218" t="str">
        <f t="shared" si="6"/>
        <v>Terrace System With UGO</v>
      </c>
      <c r="G218" s="2">
        <v>1</v>
      </c>
      <c r="H218" s="3">
        <v>20000</v>
      </c>
      <c r="I218" s="4">
        <v>750</v>
      </c>
      <c r="J218" s="4">
        <v>21</v>
      </c>
      <c r="K218" s="5">
        <v>4205</v>
      </c>
      <c r="L218" t="s">
        <v>8</v>
      </c>
      <c r="M218">
        <f t="shared" si="7"/>
        <v>10</v>
      </c>
    </row>
    <row r="219" spans="1:13" ht="12.75">
      <c r="A219" s="1">
        <v>2019</v>
      </c>
      <c r="B219" t="s">
        <v>4</v>
      </c>
      <c r="C219" t="s">
        <v>34</v>
      </c>
      <c r="D219" t="s">
        <v>13</v>
      </c>
      <c r="E219" t="s">
        <v>9</v>
      </c>
      <c r="F219" t="str">
        <f t="shared" si="6"/>
        <v>Terrace System With UGO</v>
      </c>
      <c r="G219" s="2">
        <v>1</v>
      </c>
      <c r="H219" s="3">
        <v>19788.29</v>
      </c>
      <c r="I219" s="4">
        <v>850</v>
      </c>
      <c r="J219" s="4">
        <v>20</v>
      </c>
      <c r="K219" s="5">
        <v>5079</v>
      </c>
      <c r="L219" t="s">
        <v>8</v>
      </c>
      <c r="M219">
        <f t="shared" si="7"/>
        <v>10</v>
      </c>
    </row>
    <row r="220" spans="1:13" ht="12.75">
      <c r="A220" s="1">
        <v>2018</v>
      </c>
      <c r="B220" t="s">
        <v>4</v>
      </c>
      <c r="C220" t="s">
        <v>40</v>
      </c>
      <c r="D220" t="s">
        <v>13</v>
      </c>
      <c r="E220" t="s">
        <v>9</v>
      </c>
      <c r="F220" t="str">
        <f t="shared" si="6"/>
        <v>Terrace System With UGO</v>
      </c>
      <c r="G220" s="2">
        <v>1</v>
      </c>
      <c r="H220" s="3">
        <v>20000</v>
      </c>
      <c r="I220" s="4">
        <v>740</v>
      </c>
      <c r="J220" s="4">
        <v>20</v>
      </c>
      <c r="K220" s="5">
        <v>4852</v>
      </c>
      <c r="L220" t="s">
        <v>8</v>
      </c>
      <c r="M220">
        <f t="shared" si="7"/>
        <v>10</v>
      </c>
    </row>
    <row r="221" spans="1:13" ht="12.75">
      <c r="A221" s="1">
        <v>2019</v>
      </c>
      <c r="B221" t="s">
        <v>4</v>
      </c>
      <c r="C221" t="s">
        <v>42</v>
      </c>
      <c r="D221" t="s">
        <v>13</v>
      </c>
      <c r="E221" t="s">
        <v>9</v>
      </c>
      <c r="F221" t="str">
        <f t="shared" si="6"/>
        <v>Terrace System With UGO</v>
      </c>
      <c r="G221" s="2">
        <v>1</v>
      </c>
      <c r="H221" s="3">
        <v>19684.69</v>
      </c>
      <c r="I221" s="4">
        <v>780</v>
      </c>
      <c r="J221" s="4">
        <v>20</v>
      </c>
      <c r="K221" s="5">
        <v>4657</v>
      </c>
      <c r="L221" t="s">
        <v>8</v>
      </c>
      <c r="M221">
        <f t="shared" si="7"/>
        <v>10</v>
      </c>
    </row>
    <row r="222" spans="1:13" ht="12.75">
      <c r="A222" s="1">
        <v>2017</v>
      </c>
      <c r="B222" t="s">
        <v>4</v>
      </c>
      <c r="C222" t="s">
        <v>52</v>
      </c>
      <c r="D222" t="s">
        <v>13</v>
      </c>
      <c r="E222" t="s">
        <v>9</v>
      </c>
      <c r="F222" t="str">
        <f t="shared" si="6"/>
        <v>Terrace System With UGO</v>
      </c>
      <c r="G222" s="2">
        <v>1</v>
      </c>
      <c r="H222" s="3">
        <v>17947.56</v>
      </c>
      <c r="I222" s="4">
        <v>1170</v>
      </c>
      <c r="J222" s="4">
        <v>20</v>
      </c>
      <c r="K222" s="5">
        <v>3876</v>
      </c>
      <c r="L222" t="s">
        <v>8</v>
      </c>
      <c r="M222">
        <f t="shared" si="7"/>
        <v>10</v>
      </c>
    </row>
    <row r="223" spans="1:13" ht="12.75">
      <c r="A223" s="1">
        <v>2016</v>
      </c>
      <c r="B223" t="s">
        <v>4</v>
      </c>
      <c r="C223" t="s">
        <v>54</v>
      </c>
      <c r="D223" t="s">
        <v>13</v>
      </c>
      <c r="E223" t="s">
        <v>9</v>
      </c>
      <c r="F223" t="str">
        <f t="shared" si="6"/>
        <v>Terrace System With UGO</v>
      </c>
      <c r="G223" s="2">
        <v>1</v>
      </c>
      <c r="H223" s="3">
        <v>12000</v>
      </c>
      <c r="I223" s="4">
        <v>700</v>
      </c>
      <c r="J223" s="4">
        <v>20</v>
      </c>
      <c r="K223" s="5">
        <v>4584</v>
      </c>
      <c r="L223" t="s">
        <v>8</v>
      </c>
      <c r="M223">
        <f t="shared" si="7"/>
        <v>10</v>
      </c>
    </row>
    <row r="224" spans="1:13" ht="12.75">
      <c r="A224" s="1">
        <v>2016</v>
      </c>
      <c r="B224" t="s">
        <v>4</v>
      </c>
      <c r="C224" t="s">
        <v>41</v>
      </c>
      <c r="D224" t="s">
        <v>13</v>
      </c>
      <c r="E224" t="s">
        <v>9</v>
      </c>
      <c r="F224" t="str">
        <f t="shared" si="6"/>
        <v>Terrace System With UGO</v>
      </c>
      <c r="G224" s="2">
        <v>1</v>
      </c>
      <c r="H224" s="3">
        <v>12000</v>
      </c>
      <c r="I224" s="4">
        <v>1090</v>
      </c>
      <c r="J224" s="4">
        <v>18</v>
      </c>
      <c r="K224" s="5">
        <v>3367</v>
      </c>
      <c r="L224" t="s">
        <v>8</v>
      </c>
      <c r="M224">
        <f t="shared" si="7"/>
        <v>10</v>
      </c>
    </row>
    <row r="225" spans="1:13" ht="12.75">
      <c r="A225" s="1">
        <v>2018</v>
      </c>
      <c r="B225" t="s">
        <v>4</v>
      </c>
      <c r="C225" t="s">
        <v>21</v>
      </c>
      <c r="D225" t="s">
        <v>13</v>
      </c>
      <c r="E225" t="s">
        <v>9</v>
      </c>
      <c r="F225" t="str">
        <f t="shared" si="6"/>
        <v>Terrace System With UGO</v>
      </c>
      <c r="G225" s="2">
        <v>2</v>
      </c>
      <c r="H225" s="3">
        <v>16899.36</v>
      </c>
      <c r="I225" s="4">
        <v>710</v>
      </c>
      <c r="J225" s="4">
        <v>16</v>
      </c>
      <c r="K225" s="5">
        <v>3502</v>
      </c>
      <c r="L225" t="s">
        <v>8</v>
      </c>
      <c r="M225">
        <f t="shared" si="7"/>
        <v>10</v>
      </c>
    </row>
    <row r="226" spans="1:13" ht="12.75">
      <c r="A226" s="1">
        <v>2019</v>
      </c>
      <c r="B226" t="s">
        <v>4</v>
      </c>
      <c r="C226" t="s">
        <v>29</v>
      </c>
      <c r="D226" t="s">
        <v>13</v>
      </c>
      <c r="E226" t="s">
        <v>9</v>
      </c>
      <c r="F226" t="str">
        <f t="shared" si="6"/>
        <v>Terrace System With UGO</v>
      </c>
      <c r="G226" s="2">
        <v>1</v>
      </c>
      <c r="H226" s="3">
        <v>12493.9</v>
      </c>
      <c r="I226" s="4">
        <v>710</v>
      </c>
      <c r="J226" s="4">
        <v>15</v>
      </c>
      <c r="K226" s="5">
        <v>2913</v>
      </c>
      <c r="L226" t="s">
        <v>8</v>
      </c>
      <c r="M226">
        <f t="shared" si="7"/>
        <v>10</v>
      </c>
    </row>
    <row r="227" spans="1:13" ht="12.75">
      <c r="A227" s="1">
        <v>2017</v>
      </c>
      <c r="B227" t="s">
        <v>4</v>
      </c>
      <c r="C227" t="s">
        <v>31</v>
      </c>
      <c r="D227" t="s">
        <v>13</v>
      </c>
      <c r="E227" t="s">
        <v>9</v>
      </c>
      <c r="F227" t="str">
        <f t="shared" si="6"/>
        <v>Terrace System With UGO</v>
      </c>
      <c r="G227" s="2">
        <v>1</v>
      </c>
      <c r="H227" s="3">
        <v>17796.61</v>
      </c>
      <c r="I227" s="4">
        <v>680</v>
      </c>
      <c r="J227" s="4">
        <v>15</v>
      </c>
      <c r="K227" s="5">
        <v>3975</v>
      </c>
      <c r="L227" t="s">
        <v>8</v>
      </c>
      <c r="M227">
        <f t="shared" si="7"/>
        <v>10</v>
      </c>
    </row>
    <row r="228" spans="1:13" ht="12.75">
      <c r="A228" s="1">
        <v>2019</v>
      </c>
      <c r="B228" t="s">
        <v>4</v>
      </c>
      <c r="C228" t="s">
        <v>55</v>
      </c>
      <c r="D228" t="s">
        <v>13</v>
      </c>
      <c r="E228" t="s">
        <v>9</v>
      </c>
      <c r="F228" t="str">
        <f t="shared" si="6"/>
        <v>Terrace System With UGO</v>
      </c>
      <c r="G228" s="2">
        <v>1</v>
      </c>
      <c r="H228" s="3">
        <v>17967.45</v>
      </c>
      <c r="I228" s="4">
        <v>760</v>
      </c>
      <c r="J228" s="4">
        <v>15</v>
      </c>
      <c r="K228" s="5">
        <v>3071</v>
      </c>
      <c r="L228" t="s">
        <v>8</v>
      </c>
      <c r="M228">
        <f t="shared" si="7"/>
        <v>10</v>
      </c>
    </row>
    <row r="229" spans="1:13" ht="12.75">
      <c r="A229" s="1">
        <v>2018</v>
      </c>
      <c r="B229" t="s">
        <v>4</v>
      </c>
      <c r="C229" t="s">
        <v>43</v>
      </c>
      <c r="D229" t="s">
        <v>13</v>
      </c>
      <c r="E229" t="s">
        <v>9</v>
      </c>
      <c r="F229" t="str">
        <f t="shared" si="6"/>
        <v>Terrace System With UGO</v>
      </c>
      <c r="G229" s="2">
        <v>1</v>
      </c>
      <c r="H229" s="3">
        <v>11023.31</v>
      </c>
      <c r="I229" s="4">
        <v>380</v>
      </c>
      <c r="J229" s="4">
        <v>10</v>
      </c>
      <c r="K229" s="5">
        <v>2811</v>
      </c>
      <c r="L229" t="s">
        <v>8</v>
      </c>
      <c r="M229">
        <f t="shared" si="7"/>
        <v>10</v>
      </c>
    </row>
    <row r="230" spans="1:13" ht="12.75">
      <c r="A230" s="1">
        <v>2017</v>
      </c>
      <c r="B230" t="s">
        <v>4</v>
      </c>
      <c r="C230" t="s">
        <v>55</v>
      </c>
      <c r="D230" t="s">
        <v>13</v>
      </c>
      <c r="E230" t="s">
        <v>9</v>
      </c>
      <c r="F230" t="str">
        <f t="shared" si="6"/>
        <v>Terrace System With UGO</v>
      </c>
      <c r="G230" s="2">
        <v>1</v>
      </c>
      <c r="H230" s="3">
        <v>8005.07</v>
      </c>
      <c r="I230" s="4">
        <v>430</v>
      </c>
      <c r="J230" s="4">
        <v>10</v>
      </c>
      <c r="K230" s="5">
        <v>1883</v>
      </c>
      <c r="L230" t="s">
        <v>8</v>
      </c>
      <c r="M230">
        <f t="shared" si="7"/>
        <v>10</v>
      </c>
    </row>
    <row r="231" spans="1:13" ht="12.75">
      <c r="A231" s="1">
        <v>2016</v>
      </c>
      <c r="B231" t="s">
        <v>4</v>
      </c>
      <c r="C231" t="s">
        <v>43</v>
      </c>
      <c r="D231" t="s">
        <v>13</v>
      </c>
      <c r="E231" t="s">
        <v>9</v>
      </c>
      <c r="F231" t="str">
        <f t="shared" si="6"/>
        <v>Terrace System With UGO</v>
      </c>
      <c r="G231" s="2">
        <v>1</v>
      </c>
      <c r="H231" s="3">
        <v>4982.02</v>
      </c>
      <c r="I231" s="4">
        <v>570</v>
      </c>
      <c r="J231" s="4">
        <v>6</v>
      </c>
      <c r="K231" s="5">
        <v>1560</v>
      </c>
      <c r="L231" t="s">
        <v>8</v>
      </c>
      <c r="M231">
        <f t="shared" si="7"/>
        <v>10</v>
      </c>
    </row>
    <row r="232" spans="1:13" ht="12.75">
      <c r="A232" s="1">
        <v>2018</v>
      </c>
      <c r="B232" t="s">
        <v>4</v>
      </c>
      <c r="C232" t="s">
        <v>42</v>
      </c>
      <c r="D232" t="s">
        <v>13</v>
      </c>
      <c r="E232" t="s">
        <v>20</v>
      </c>
      <c r="F232" t="str">
        <f t="shared" si="6"/>
        <v>Water Impoundment Resevoir</v>
      </c>
      <c r="G232" s="2">
        <v>2</v>
      </c>
      <c r="H232" s="3">
        <v>28618.14</v>
      </c>
      <c r="I232" s="4">
        <v>1740</v>
      </c>
      <c r="J232" s="4">
        <v>148</v>
      </c>
      <c r="K232" s="5">
        <v>14352</v>
      </c>
      <c r="L232" t="s">
        <v>15</v>
      </c>
      <c r="M232">
        <f t="shared" si="7"/>
        <v>10</v>
      </c>
    </row>
    <row r="233" spans="1:13" ht="12.75">
      <c r="A233" s="1">
        <v>2020</v>
      </c>
      <c r="B233" t="s">
        <v>4</v>
      </c>
      <c r="C233" t="s">
        <v>30</v>
      </c>
      <c r="D233" t="s">
        <v>13</v>
      </c>
      <c r="E233" t="s">
        <v>20</v>
      </c>
      <c r="F233" t="str">
        <f t="shared" si="6"/>
        <v>Water Impoundment Resevoir</v>
      </c>
      <c r="G233" s="2">
        <v>1</v>
      </c>
      <c r="H233" s="3">
        <v>14690.49</v>
      </c>
      <c r="I233" s="4">
        <v>2000</v>
      </c>
      <c r="J233" s="4">
        <v>75</v>
      </c>
      <c r="K233" s="5">
        <v>6648</v>
      </c>
      <c r="L233" t="s">
        <v>15</v>
      </c>
      <c r="M233">
        <f t="shared" si="7"/>
        <v>10</v>
      </c>
    </row>
    <row r="234" spans="1:13" ht="12.75">
      <c r="A234" s="1">
        <v>2016</v>
      </c>
      <c r="B234" t="s">
        <v>4</v>
      </c>
      <c r="C234" t="s">
        <v>19</v>
      </c>
      <c r="D234" t="s">
        <v>13</v>
      </c>
      <c r="E234" t="s">
        <v>20</v>
      </c>
      <c r="F234" t="str">
        <f t="shared" si="6"/>
        <v>Water Impoundment Resevoir</v>
      </c>
      <c r="G234" s="2">
        <v>3</v>
      </c>
      <c r="H234" s="3">
        <v>26851.06</v>
      </c>
      <c r="I234" s="4">
        <v>2020</v>
      </c>
      <c r="J234" s="4">
        <v>44</v>
      </c>
      <c r="K234" s="5">
        <v>11138</v>
      </c>
      <c r="L234" t="s">
        <v>15</v>
      </c>
      <c r="M234">
        <f t="shared" si="7"/>
        <v>10</v>
      </c>
    </row>
    <row r="235" spans="1:13" ht="12.75">
      <c r="A235" s="1">
        <v>2019</v>
      </c>
      <c r="B235" t="s">
        <v>4</v>
      </c>
      <c r="C235" t="s">
        <v>30</v>
      </c>
      <c r="D235" t="s">
        <v>13</v>
      </c>
      <c r="E235" t="s">
        <v>20</v>
      </c>
      <c r="F235" t="str">
        <f t="shared" si="6"/>
        <v>Water Impoundment Resevoir</v>
      </c>
      <c r="G235" s="2">
        <v>1</v>
      </c>
      <c r="H235" s="3">
        <v>15000</v>
      </c>
      <c r="I235" s="4">
        <v>710</v>
      </c>
      <c r="J235" s="4">
        <v>33</v>
      </c>
      <c r="K235" s="5">
        <v>7034</v>
      </c>
      <c r="L235" t="s">
        <v>15</v>
      </c>
      <c r="M235">
        <f t="shared" si="7"/>
        <v>10</v>
      </c>
    </row>
    <row r="236" spans="1:13" ht="12.75">
      <c r="A236" s="1">
        <v>2017</v>
      </c>
      <c r="B236" t="s">
        <v>4</v>
      </c>
      <c r="C236" t="s">
        <v>41</v>
      </c>
      <c r="D236" t="s">
        <v>13</v>
      </c>
      <c r="E236" t="s">
        <v>20</v>
      </c>
      <c r="F236" t="str">
        <f t="shared" si="6"/>
        <v>Water Impoundment Resevoir</v>
      </c>
      <c r="G236" s="2">
        <v>1</v>
      </c>
      <c r="H236" s="3">
        <v>10000</v>
      </c>
      <c r="I236" s="4">
        <v>750</v>
      </c>
      <c r="J236" s="4">
        <v>26</v>
      </c>
      <c r="K236" s="5">
        <v>5919</v>
      </c>
      <c r="L236" t="s">
        <v>15</v>
      </c>
      <c r="M236">
        <f t="shared" si="7"/>
        <v>10</v>
      </c>
    </row>
    <row r="237" spans="1:13" ht="12.75">
      <c r="A237" s="1">
        <v>2018</v>
      </c>
      <c r="B237" t="s">
        <v>4</v>
      </c>
      <c r="C237" t="s">
        <v>54</v>
      </c>
      <c r="D237" t="s">
        <v>13</v>
      </c>
      <c r="E237" t="s">
        <v>20</v>
      </c>
      <c r="F237" t="str">
        <f t="shared" si="6"/>
        <v>Water Impoundment Resevoir</v>
      </c>
      <c r="G237" s="2">
        <v>1</v>
      </c>
      <c r="H237" s="3">
        <v>11404.09</v>
      </c>
      <c r="I237" s="4">
        <v>890</v>
      </c>
      <c r="J237" s="4">
        <v>18</v>
      </c>
      <c r="K237" s="5">
        <v>5077</v>
      </c>
      <c r="L237" t="s">
        <v>15</v>
      </c>
      <c r="M237">
        <f t="shared" si="7"/>
        <v>10</v>
      </c>
    </row>
    <row r="238" spans="1:13" ht="12.75">
      <c r="A238" s="1">
        <v>2018</v>
      </c>
      <c r="B238" t="s">
        <v>4</v>
      </c>
      <c r="C238" t="s">
        <v>30</v>
      </c>
      <c r="D238" t="s">
        <v>13</v>
      </c>
      <c r="E238" t="s">
        <v>20</v>
      </c>
      <c r="F238" t="str">
        <f t="shared" si="6"/>
        <v>Water Impoundment Resevoir</v>
      </c>
      <c r="G238" s="2">
        <v>1</v>
      </c>
      <c r="H238" s="3">
        <v>10000</v>
      </c>
      <c r="I238" s="4">
        <v>650</v>
      </c>
      <c r="J238" s="4">
        <v>14</v>
      </c>
      <c r="K238" s="5">
        <v>6157</v>
      </c>
      <c r="L238" t="s">
        <v>15</v>
      </c>
      <c r="M238">
        <f t="shared" si="7"/>
        <v>10</v>
      </c>
    </row>
    <row r="239" spans="1:13" ht="12.75">
      <c r="A239" s="1">
        <v>2017</v>
      </c>
      <c r="B239" t="s">
        <v>4</v>
      </c>
      <c r="C239" t="s">
        <v>21</v>
      </c>
      <c r="D239" t="s">
        <v>13</v>
      </c>
      <c r="E239" t="s">
        <v>20</v>
      </c>
      <c r="F239" t="str">
        <f t="shared" si="6"/>
        <v>Water Impoundment Resevoir</v>
      </c>
      <c r="G239" s="2">
        <v>1</v>
      </c>
      <c r="H239" s="3">
        <v>10000</v>
      </c>
      <c r="I239" s="4">
        <v>460</v>
      </c>
      <c r="J239" s="4">
        <v>13</v>
      </c>
      <c r="K239" s="5">
        <v>3225</v>
      </c>
      <c r="L239" t="s">
        <v>15</v>
      </c>
      <c r="M239">
        <f t="shared" si="7"/>
        <v>10</v>
      </c>
    </row>
    <row r="240" spans="1:13" ht="12.75">
      <c r="A240" s="1">
        <v>2018</v>
      </c>
      <c r="B240" t="s">
        <v>4</v>
      </c>
      <c r="C240" t="s">
        <v>19</v>
      </c>
      <c r="D240" t="s">
        <v>13</v>
      </c>
      <c r="E240" t="s">
        <v>20</v>
      </c>
      <c r="F240" t="str">
        <f t="shared" si="6"/>
        <v>Water Impoundment Resevoir</v>
      </c>
      <c r="G240" s="2">
        <v>1</v>
      </c>
      <c r="H240" s="3">
        <v>9277.12</v>
      </c>
      <c r="I240" s="4">
        <v>490</v>
      </c>
      <c r="J240" s="4">
        <v>7</v>
      </c>
      <c r="K240" s="5">
        <v>3386</v>
      </c>
      <c r="L240" t="s">
        <v>15</v>
      </c>
      <c r="M240">
        <f t="shared" si="7"/>
        <v>10</v>
      </c>
    </row>
    <row r="241" spans="1:13" ht="12.75">
      <c r="A241" s="1">
        <v>2016</v>
      </c>
      <c r="B241" t="s">
        <v>4</v>
      </c>
      <c r="C241" t="s">
        <v>37</v>
      </c>
      <c r="D241" t="s">
        <v>13</v>
      </c>
      <c r="E241" t="s">
        <v>20</v>
      </c>
      <c r="F241" t="str">
        <f t="shared" si="6"/>
        <v>Water Impoundment Resevoir</v>
      </c>
      <c r="G241" s="2">
        <v>1</v>
      </c>
      <c r="H241" s="3">
        <v>6480.87</v>
      </c>
      <c r="I241" s="4">
        <v>440</v>
      </c>
      <c r="J241" s="4">
        <v>6</v>
      </c>
      <c r="K241" s="5">
        <v>1547</v>
      </c>
      <c r="L241" t="s">
        <v>15</v>
      </c>
      <c r="M241">
        <f t="shared" si="7"/>
        <v>10</v>
      </c>
    </row>
    <row r="242" spans="1:13" ht="12.75">
      <c r="A242" s="1">
        <v>2019</v>
      </c>
      <c r="B242" t="s">
        <v>4</v>
      </c>
      <c r="C242" t="s">
        <v>19</v>
      </c>
      <c r="D242" t="s">
        <v>13</v>
      </c>
      <c r="E242" t="s">
        <v>20</v>
      </c>
      <c r="F242" t="str">
        <f t="shared" si="6"/>
        <v>Water Impoundment Resevoir</v>
      </c>
      <c r="G242" s="2">
        <v>1</v>
      </c>
      <c r="H242" s="3">
        <v>14038.47</v>
      </c>
      <c r="I242" s="4">
        <v>780</v>
      </c>
      <c r="J242" s="4">
        <v>5</v>
      </c>
      <c r="K242" s="5">
        <v>4879</v>
      </c>
      <c r="L242" t="s">
        <v>15</v>
      </c>
      <c r="M242">
        <f t="shared" si="7"/>
        <v>10</v>
      </c>
    </row>
    <row r="243" spans="1:13" ht="12.75">
      <c r="A243" s="1">
        <v>2016</v>
      </c>
      <c r="B243" t="s">
        <v>4</v>
      </c>
      <c r="C243" t="s">
        <v>30</v>
      </c>
      <c r="D243" t="s">
        <v>13</v>
      </c>
      <c r="E243" t="s">
        <v>20</v>
      </c>
      <c r="F243" t="str">
        <f t="shared" si="6"/>
        <v>Water Impoundment Resevoir</v>
      </c>
      <c r="G243" s="2">
        <v>1</v>
      </c>
      <c r="H243" s="3">
        <v>7420.04</v>
      </c>
      <c r="I243" s="4">
        <v>680</v>
      </c>
      <c r="J243" s="4">
        <v>5</v>
      </c>
      <c r="K243" s="5">
        <v>3234</v>
      </c>
      <c r="L243" t="s">
        <v>15</v>
      </c>
      <c r="M243">
        <f t="shared" si="7"/>
        <v>10</v>
      </c>
    </row>
    <row r="244" spans="1:13" ht="12.75">
      <c r="A244" s="1">
        <v>2018</v>
      </c>
      <c r="B244" t="s">
        <v>4</v>
      </c>
      <c r="C244" t="s">
        <v>5</v>
      </c>
      <c r="D244" t="s">
        <v>13</v>
      </c>
      <c r="E244" t="s">
        <v>14</v>
      </c>
      <c r="F244" t="str">
        <f t="shared" si="6"/>
        <v>Water and Sediment Control Basin</v>
      </c>
      <c r="G244" s="2">
        <v>1</v>
      </c>
      <c r="H244" s="3">
        <v>7113.75</v>
      </c>
      <c r="I244" s="4">
        <v>500</v>
      </c>
      <c r="J244" s="4">
        <v>110</v>
      </c>
      <c r="K244" s="5">
        <v>19.1</v>
      </c>
      <c r="L244" t="s">
        <v>15</v>
      </c>
      <c r="M244">
        <f t="shared" si="7"/>
        <v>10</v>
      </c>
    </row>
    <row r="245" spans="1:13" ht="12.75">
      <c r="A245" s="1">
        <v>2018</v>
      </c>
      <c r="B245" t="s">
        <v>4</v>
      </c>
      <c r="C245" t="s">
        <v>37</v>
      </c>
      <c r="D245" t="s">
        <v>13</v>
      </c>
      <c r="E245" t="s">
        <v>10</v>
      </c>
      <c r="F245" t="str">
        <f t="shared" si="6"/>
        <v>Sod Waterway</v>
      </c>
      <c r="G245" s="2">
        <v>2</v>
      </c>
      <c r="H245" s="3">
        <v>15455.68</v>
      </c>
      <c r="I245" s="4">
        <v>1560</v>
      </c>
      <c r="J245" s="4">
        <v>205</v>
      </c>
      <c r="K245" s="5">
        <v>7.4</v>
      </c>
      <c r="L245" t="s">
        <v>11</v>
      </c>
      <c r="M245">
        <f t="shared" si="7"/>
        <v>10</v>
      </c>
    </row>
    <row r="246" spans="1:13" ht="12.75">
      <c r="A246" s="1">
        <v>2019</v>
      </c>
      <c r="B246" t="s">
        <v>4</v>
      </c>
      <c r="C246" t="s">
        <v>21</v>
      </c>
      <c r="D246" t="s">
        <v>13</v>
      </c>
      <c r="E246" t="s">
        <v>10</v>
      </c>
      <c r="F246" t="str">
        <f t="shared" si="6"/>
        <v>Sod Waterway</v>
      </c>
      <c r="G246" s="2">
        <v>1</v>
      </c>
      <c r="H246" s="3">
        <v>5776.2</v>
      </c>
      <c r="I246" s="4">
        <v>430</v>
      </c>
      <c r="J246" s="4">
        <v>150</v>
      </c>
      <c r="K246" s="5">
        <v>3.6</v>
      </c>
      <c r="L246" t="s">
        <v>11</v>
      </c>
      <c r="M246">
        <f t="shared" si="7"/>
        <v>10</v>
      </c>
    </row>
    <row r="247" spans="1:13" ht="12.75">
      <c r="A247" s="1">
        <v>2020</v>
      </c>
      <c r="B247" t="s">
        <v>4</v>
      </c>
      <c r="C247" t="s">
        <v>5</v>
      </c>
      <c r="D247" t="s">
        <v>13</v>
      </c>
      <c r="E247" t="s">
        <v>10</v>
      </c>
      <c r="F247" t="str">
        <f t="shared" si="6"/>
        <v>Sod Waterway</v>
      </c>
      <c r="G247" s="2">
        <v>2</v>
      </c>
      <c r="H247" s="3">
        <v>12467.12</v>
      </c>
      <c r="I247" s="4">
        <v>760</v>
      </c>
      <c r="J247" s="4">
        <v>143</v>
      </c>
      <c r="K247" s="5">
        <v>5.9</v>
      </c>
      <c r="L247" t="s">
        <v>11</v>
      </c>
      <c r="M247">
        <f t="shared" si="7"/>
        <v>10</v>
      </c>
    </row>
    <row r="248" spans="1:13" ht="12.75">
      <c r="A248" s="1">
        <v>2017</v>
      </c>
      <c r="B248" t="s">
        <v>4</v>
      </c>
      <c r="C248" t="s">
        <v>19</v>
      </c>
      <c r="D248" t="s">
        <v>13</v>
      </c>
      <c r="E248" t="s">
        <v>10</v>
      </c>
      <c r="F248" t="str">
        <f t="shared" si="6"/>
        <v>Sod Waterway</v>
      </c>
      <c r="G248" s="2">
        <v>1</v>
      </c>
      <c r="H248" s="3">
        <v>8094</v>
      </c>
      <c r="I248" s="4">
        <v>410</v>
      </c>
      <c r="J248" s="4">
        <v>142</v>
      </c>
      <c r="K248" s="5">
        <v>2</v>
      </c>
      <c r="L248" t="s">
        <v>11</v>
      </c>
      <c r="M248">
        <f t="shared" si="7"/>
        <v>10</v>
      </c>
    </row>
    <row r="249" spans="1:13" ht="12.75">
      <c r="A249" s="1">
        <v>2017</v>
      </c>
      <c r="B249" t="s">
        <v>4</v>
      </c>
      <c r="C249" t="s">
        <v>21</v>
      </c>
      <c r="D249" t="s">
        <v>13</v>
      </c>
      <c r="E249" t="s">
        <v>10</v>
      </c>
      <c r="F249" t="str">
        <f t="shared" si="6"/>
        <v>Sod Waterway</v>
      </c>
      <c r="G249" s="2">
        <v>2</v>
      </c>
      <c r="H249" s="3">
        <v>16288.42</v>
      </c>
      <c r="I249" s="4">
        <v>850</v>
      </c>
      <c r="J249" s="4">
        <v>136</v>
      </c>
      <c r="K249" s="5">
        <v>4.4</v>
      </c>
      <c r="L249" t="s">
        <v>11</v>
      </c>
      <c r="M249">
        <f t="shared" si="7"/>
        <v>10</v>
      </c>
    </row>
    <row r="250" spans="1:13" ht="12.75">
      <c r="A250" s="1">
        <v>2019</v>
      </c>
      <c r="B250" t="s">
        <v>4</v>
      </c>
      <c r="C250" t="s">
        <v>37</v>
      </c>
      <c r="D250" t="s">
        <v>13</v>
      </c>
      <c r="E250" t="s">
        <v>10</v>
      </c>
      <c r="F250" t="str">
        <f t="shared" si="6"/>
        <v>Sod Waterway</v>
      </c>
      <c r="G250" s="2">
        <v>2</v>
      </c>
      <c r="H250" s="3">
        <v>16658.41</v>
      </c>
      <c r="I250" s="4">
        <v>700</v>
      </c>
      <c r="J250" s="4">
        <v>136</v>
      </c>
      <c r="K250" s="5">
        <v>5.9</v>
      </c>
      <c r="L250" t="s">
        <v>11</v>
      </c>
      <c r="M250">
        <f t="shared" si="7"/>
        <v>10</v>
      </c>
    </row>
    <row r="251" spans="1:13" ht="12.75">
      <c r="A251" s="1">
        <v>2019</v>
      </c>
      <c r="B251" t="s">
        <v>4</v>
      </c>
      <c r="C251" t="s">
        <v>38</v>
      </c>
      <c r="D251" t="s">
        <v>13</v>
      </c>
      <c r="E251" t="s">
        <v>10</v>
      </c>
      <c r="F251" t="str">
        <f t="shared" si="6"/>
        <v>Sod Waterway</v>
      </c>
      <c r="G251" s="2">
        <v>4</v>
      </c>
      <c r="H251" s="3">
        <v>23816.74</v>
      </c>
      <c r="I251" s="4">
        <v>1340</v>
      </c>
      <c r="J251" s="4">
        <v>136</v>
      </c>
      <c r="K251" s="5">
        <v>9.3</v>
      </c>
      <c r="L251" t="s">
        <v>11</v>
      </c>
      <c r="M251">
        <f t="shared" si="7"/>
        <v>10</v>
      </c>
    </row>
    <row r="252" spans="1:13" ht="12.75">
      <c r="A252" s="1">
        <v>2017</v>
      </c>
      <c r="B252" t="s">
        <v>4</v>
      </c>
      <c r="C252" t="s">
        <v>5</v>
      </c>
      <c r="D252" t="s">
        <v>13</v>
      </c>
      <c r="E252" t="s">
        <v>10</v>
      </c>
      <c r="F252" t="str">
        <f t="shared" si="6"/>
        <v>Sod Waterway</v>
      </c>
      <c r="G252" s="2">
        <v>1</v>
      </c>
      <c r="H252" s="3">
        <v>9000</v>
      </c>
      <c r="I252" s="4">
        <v>600</v>
      </c>
      <c r="J252" s="4">
        <v>133</v>
      </c>
      <c r="K252" s="5">
        <v>3.8</v>
      </c>
      <c r="L252" t="s">
        <v>11</v>
      </c>
      <c r="M252">
        <f t="shared" si="7"/>
        <v>10</v>
      </c>
    </row>
    <row r="253" spans="1:13" ht="12.75">
      <c r="A253" s="1">
        <v>2017</v>
      </c>
      <c r="B253" t="s">
        <v>4</v>
      </c>
      <c r="C253" t="s">
        <v>38</v>
      </c>
      <c r="D253" t="s">
        <v>13</v>
      </c>
      <c r="E253" t="s">
        <v>10</v>
      </c>
      <c r="F253" t="str">
        <f t="shared" si="6"/>
        <v>Sod Waterway</v>
      </c>
      <c r="G253" s="2">
        <v>1</v>
      </c>
      <c r="H253" s="3">
        <v>6601.36</v>
      </c>
      <c r="I253" s="4">
        <v>680</v>
      </c>
      <c r="J253" s="4">
        <v>126</v>
      </c>
      <c r="K253" s="5">
        <v>1.7</v>
      </c>
      <c r="L253" t="s">
        <v>11</v>
      </c>
      <c r="M253">
        <f t="shared" si="7"/>
        <v>10</v>
      </c>
    </row>
    <row r="254" spans="1:13" ht="12.75">
      <c r="A254" s="1">
        <v>2016</v>
      </c>
      <c r="B254" t="s">
        <v>4</v>
      </c>
      <c r="C254" t="s">
        <v>5</v>
      </c>
      <c r="D254" t="s">
        <v>13</v>
      </c>
      <c r="E254" t="s">
        <v>10</v>
      </c>
      <c r="F254" t="str">
        <f t="shared" si="6"/>
        <v>Sod Waterway</v>
      </c>
      <c r="G254" s="2">
        <v>1</v>
      </c>
      <c r="H254" s="3">
        <v>6308.14</v>
      </c>
      <c r="I254" s="4">
        <v>470</v>
      </c>
      <c r="J254" s="4">
        <v>115</v>
      </c>
      <c r="K254" s="5">
        <v>1.2</v>
      </c>
      <c r="L254" t="s">
        <v>11</v>
      </c>
      <c r="M254">
        <f t="shared" si="7"/>
        <v>10</v>
      </c>
    </row>
    <row r="255" spans="1:13" ht="12.75">
      <c r="A255" s="1">
        <v>2018</v>
      </c>
      <c r="B255" t="s">
        <v>4</v>
      </c>
      <c r="C255" t="s">
        <v>5</v>
      </c>
      <c r="D255" t="s">
        <v>13</v>
      </c>
      <c r="E255" t="s">
        <v>10</v>
      </c>
      <c r="F255" t="str">
        <f t="shared" si="6"/>
        <v>Sod Waterway</v>
      </c>
      <c r="G255" s="2">
        <v>1</v>
      </c>
      <c r="H255" s="3">
        <v>10000</v>
      </c>
      <c r="I255" s="4">
        <v>450</v>
      </c>
      <c r="J255" s="4">
        <v>102</v>
      </c>
      <c r="K255" s="5">
        <v>5.2</v>
      </c>
      <c r="L255" t="s">
        <v>11</v>
      </c>
      <c r="M255">
        <f t="shared" si="7"/>
        <v>10</v>
      </c>
    </row>
    <row r="256" spans="1:13" ht="12.75">
      <c r="A256" s="1">
        <v>2016</v>
      </c>
      <c r="B256" t="s">
        <v>4</v>
      </c>
      <c r="C256" t="s">
        <v>52</v>
      </c>
      <c r="D256" t="s">
        <v>13</v>
      </c>
      <c r="E256" t="s">
        <v>10</v>
      </c>
      <c r="F256" t="str">
        <f t="shared" si="6"/>
        <v>Sod Waterway</v>
      </c>
      <c r="G256" s="2">
        <v>1</v>
      </c>
      <c r="H256" s="3">
        <v>7710.42</v>
      </c>
      <c r="I256" s="4">
        <v>400</v>
      </c>
      <c r="J256" s="4">
        <v>90</v>
      </c>
      <c r="K256" s="5">
        <v>2.6</v>
      </c>
      <c r="L256" t="s">
        <v>11</v>
      </c>
      <c r="M256">
        <f t="shared" si="7"/>
        <v>10</v>
      </c>
    </row>
    <row r="257" spans="1:13" ht="12.75">
      <c r="A257" s="1">
        <v>2018</v>
      </c>
      <c r="B257" t="s">
        <v>4</v>
      </c>
      <c r="C257" t="s">
        <v>21</v>
      </c>
      <c r="D257" t="s">
        <v>13</v>
      </c>
      <c r="E257" t="s">
        <v>10</v>
      </c>
      <c r="F257" t="str">
        <f t="shared" si="6"/>
        <v>Sod Waterway</v>
      </c>
      <c r="G257" s="2">
        <v>4</v>
      </c>
      <c r="H257" s="3">
        <v>15524.74</v>
      </c>
      <c r="I257" s="4">
        <v>1380</v>
      </c>
      <c r="J257" s="4">
        <v>89</v>
      </c>
      <c r="K257" s="5">
        <v>5.1</v>
      </c>
      <c r="L257" t="s">
        <v>11</v>
      </c>
      <c r="M257">
        <f t="shared" si="7"/>
        <v>10</v>
      </c>
    </row>
    <row r="258" spans="1:13" ht="12.75">
      <c r="A258" s="1">
        <v>2020</v>
      </c>
      <c r="B258" t="s">
        <v>4</v>
      </c>
      <c r="C258" t="s">
        <v>30</v>
      </c>
      <c r="D258" t="s">
        <v>13</v>
      </c>
      <c r="E258" t="s">
        <v>10</v>
      </c>
      <c r="F258" t="str">
        <f aca="true" t="shared" si="8" ref="F258:F321">IF(E258="DSL-04","Terrace System",IF(E258="DSL-44","Terrace System With UGO",IF(E258="DWP-03","Sod Waterway",IF(E258="DWP-01","Water and Sediment Control Basin",IF(E258="N340","Cover Crop",IF(E258="DWC-01","Water Impoundment Resevoir","Null"))))))</f>
        <v>Sod Waterway</v>
      </c>
      <c r="G258" s="2">
        <v>1</v>
      </c>
      <c r="H258" s="3">
        <v>9570.88</v>
      </c>
      <c r="I258" s="4">
        <v>450</v>
      </c>
      <c r="J258" s="4">
        <v>75</v>
      </c>
      <c r="K258" s="5">
        <v>4</v>
      </c>
      <c r="L258" t="s">
        <v>11</v>
      </c>
      <c r="M258">
        <f aca="true" t="shared" si="9" ref="M258:M321">IF(E258="N340",0,10)</f>
        <v>10</v>
      </c>
    </row>
    <row r="259" spans="1:13" ht="12.75">
      <c r="A259" s="1">
        <v>2020</v>
      </c>
      <c r="B259" t="s">
        <v>4</v>
      </c>
      <c r="C259" t="s">
        <v>31</v>
      </c>
      <c r="D259" t="s">
        <v>13</v>
      </c>
      <c r="E259" t="s">
        <v>10</v>
      </c>
      <c r="F259" t="str">
        <f t="shared" si="8"/>
        <v>Sod Waterway</v>
      </c>
      <c r="G259" s="2">
        <v>1</v>
      </c>
      <c r="H259" s="3">
        <v>7659.58</v>
      </c>
      <c r="I259" s="4">
        <v>350</v>
      </c>
      <c r="J259" s="4">
        <v>72</v>
      </c>
      <c r="K259" s="5">
        <v>3</v>
      </c>
      <c r="L259" t="s">
        <v>11</v>
      </c>
      <c r="M259">
        <f t="shared" si="9"/>
        <v>10</v>
      </c>
    </row>
    <row r="260" spans="1:13" ht="12.75">
      <c r="A260" s="1">
        <v>2018</v>
      </c>
      <c r="B260" t="s">
        <v>4</v>
      </c>
      <c r="C260" t="s">
        <v>33</v>
      </c>
      <c r="D260" t="s">
        <v>13</v>
      </c>
      <c r="E260" t="s">
        <v>10</v>
      </c>
      <c r="F260" t="str">
        <f t="shared" si="8"/>
        <v>Sod Waterway</v>
      </c>
      <c r="G260" s="2">
        <v>1</v>
      </c>
      <c r="H260" s="3">
        <v>5950.29</v>
      </c>
      <c r="I260" s="4">
        <v>650</v>
      </c>
      <c r="J260" s="4">
        <v>72</v>
      </c>
      <c r="K260" s="5">
        <v>1.5</v>
      </c>
      <c r="L260" t="s">
        <v>11</v>
      </c>
      <c r="M260">
        <f t="shared" si="9"/>
        <v>10</v>
      </c>
    </row>
    <row r="261" spans="1:13" ht="12.75">
      <c r="A261" s="1">
        <v>2019</v>
      </c>
      <c r="B261" t="s">
        <v>4</v>
      </c>
      <c r="C261" t="s">
        <v>54</v>
      </c>
      <c r="D261" t="s">
        <v>13</v>
      </c>
      <c r="E261" t="s">
        <v>10</v>
      </c>
      <c r="F261" t="str">
        <f t="shared" si="8"/>
        <v>Sod Waterway</v>
      </c>
      <c r="G261" s="2">
        <v>1</v>
      </c>
      <c r="H261" s="3">
        <v>7751.2</v>
      </c>
      <c r="I261" s="4">
        <v>410</v>
      </c>
      <c r="J261" s="4">
        <v>62</v>
      </c>
      <c r="K261" s="5">
        <v>2.7</v>
      </c>
      <c r="L261" t="s">
        <v>11</v>
      </c>
      <c r="M261">
        <f t="shared" si="9"/>
        <v>10</v>
      </c>
    </row>
    <row r="262" spans="1:13" ht="12.75">
      <c r="A262" s="1">
        <v>2017</v>
      </c>
      <c r="B262" t="s">
        <v>4</v>
      </c>
      <c r="C262" t="s">
        <v>55</v>
      </c>
      <c r="D262" t="s">
        <v>13</v>
      </c>
      <c r="E262" t="s">
        <v>10</v>
      </c>
      <c r="F262" t="str">
        <f t="shared" si="8"/>
        <v>Sod Waterway</v>
      </c>
      <c r="G262" s="2">
        <v>1</v>
      </c>
      <c r="H262" s="3">
        <v>3735.9</v>
      </c>
      <c r="I262" s="4">
        <v>220</v>
      </c>
      <c r="J262" s="4">
        <v>56</v>
      </c>
      <c r="K262" s="5">
        <v>1.5</v>
      </c>
      <c r="L262" t="s">
        <v>11</v>
      </c>
      <c r="M262">
        <f t="shared" si="9"/>
        <v>10</v>
      </c>
    </row>
    <row r="263" spans="1:13" ht="12.75">
      <c r="A263" s="1">
        <v>2016</v>
      </c>
      <c r="B263" t="s">
        <v>4</v>
      </c>
      <c r="C263" t="s">
        <v>30</v>
      </c>
      <c r="D263" t="s">
        <v>13</v>
      </c>
      <c r="E263" t="s">
        <v>10</v>
      </c>
      <c r="F263" t="str">
        <f t="shared" si="8"/>
        <v>Sod Waterway</v>
      </c>
      <c r="G263" s="2">
        <v>1</v>
      </c>
      <c r="H263" s="3">
        <v>3120.73</v>
      </c>
      <c r="I263" s="4">
        <v>440</v>
      </c>
      <c r="J263" s="4">
        <v>32</v>
      </c>
      <c r="K263" s="5">
        <v>0.9</v>
      </c>
      <c r="L263" t="s">
        <v>11</v>
      </c>
      <c r="M263">
        <f t="shared" si="9"/>
        <v>10</v>
      </c>
    </row>
    <row r="264" spans="1:13" ht="12.75">
      <c r="A264" s="1">
        <v>2019</v>
      </c>
      <c r="B264" t="s">
        <v>4</v>
      </c>
      <c r="C264" t="s">
        <v>43</v>
      </c>
      <c r="D264" t="s">
        <v>13</v>
      </c>
      <c r="E264" t="s">
        <v>10</v>
      </c>
      <c r="F264" t="str">
        <f t="shared" si="8"/>
        <v>Sod Waterway</v>
      </c>
      <c r="G264" s="2">
        <v>1</v>
      </c>
      <c r="H264" s="3">
        <v>5452.6</v>
      </c>
      <c r="I264" s="4">
        <v>410</v>
      </c>
      <c r="J264" s="4">
        <v>30</v>
      </c>
      <c r="K264" s="5">
        <v>1.8</v>
      </c>
      <c r="L264" t="s">
        <v>11</v>
      </c>
      <c r="M264">
        <f t="shared" si="9"/>
        <v>10</v>
      </c>
    </row>
    <row r="265" spans="1:13" ht="12.75">
      <c r="A265" s="1">
        <v>2019</v>
      </c>
      <c r="B265" t="s">
        <v>4</v>
      </c>
      <c r="C265" t="s">
        <v>31</v>
      </c>
      <c r="D265" t="s">
        <v>13</v>
      </c>
      <c r="E265" t="s">
        <v>10</v>
      </c>
      <c r="F265" t="str">
        <f t="shared" si="8"/>
        <v>Sod Waterway</v>
      </c>
      <c r="G265" s="2">
        <v>1</v>
      </c>
      <c r="H265" s="3">
        <v>5916.46</v>
      </c>
      <c r="I265" s="4">
        <v>380</v>
      </c>
      <c r="J265" s="4">
        <v>27</v>
      </c>
      <c r="K265" s="5">
        <v>1.6</v>
      </c>
      <c r="L265" t="s">
        <v>11</v>
      </c>
      <c r="M265">
        <f t="shared" si="9"/>
        <v>10</v>
      </c>
    </row>
    <row r="266" spans="1:13" ht="12.75">
      <c r="A266" s="1">
        <v>2018</v>
      </c>
      <c r="B266" t="s">
        <v>4</v>
      </c>
      <c r="C266" t="s">
        <v>55</v>
      </c>
      <c r="D266" t="s">
        <v>13</v>
      </c>
      <c r="E266" t="s">
        <v>10</v>
      </c>
      <c r="F266" t="str">
        <f t="shared" si="8"/>
        <v>Sod Waterway</v>
      </c>
      <c r="G266" s="2">
        <v>1</v>
      </c>
      <c r="H266" s="3">
        <v>3446.11</v>
      </c>
      <c r="I266" s="4">
        <v>380</v>
      </c>
      <c r="J266" s="4">
        <v>24</v>
      </c>
      <c r="K266" s="5">
        <v>1.6</v>
      </c>
      <c r="L266" t="s">
        <v>11</v>
      </c>
      <c r="M266">
        <f t="shared" si="9"/>
        <v>10</v>
      </c>
    </row>
    <row r="267" spans="1:13" ht="12.75">
      <c r="A267" s="1">
        <v>2017</v>
      </c>
      <c r="B267" t="s">
        <v>4</v>
      </c>
      <c r="C267" t="s">
        <v>33</v>
      </c>
      <c r="D267" t="s">
        <v>13</v>
      </c>
      <c r="E267" t="s">
        <v>10</v>
      </c>
      <c r="F267" t="str">
        <f t="shared" si="8"/>
        <v>Sod Waterway</v>
      </c>
      <c r="G267" s="2">
        <v>1</v>
      </c>
      <c r="H267" s="3">
        <v>1632.76</v>
      </c>
      <c r="I267" s="4">
        <v>450</v>
      </c>
      <c r="J267" s="4">
        <v>23</v>
      </c>
      <c r="K267" s="5">
        <v>1.1</v>
      </c>
      <c r="L267" t="s">
        <v>11</v>
      </c>
      <c r="M267">
        <f t="shared" si="9"/>
        <v>10</v>
      </c>
    </row>
    <row r="268" spans="1:13" ht="12.75">
      <c r="A268" s="1">
        <v>2017</v>
      </c>
      <c r="B268" t="s">
        <v>4</v>
      </c>
      <c r="C268" t="s">
        <v>43</v>
      </c>
      <c r="D268" t="s">
        <v>13</v>
      </c>
      <c r="E268" t="s">
        <v>10</v>
      </c>
      <c r="F268" t="str">
        <f t="shared" si="8"/>
        <v>Sod Waterway</v>
      </c>
      <c r="G268" s="2">
        <v>1</v>
      </c>
      <c r="H268" s="3">
        <v>2073</v>
      </c>
      <c r="I268" s="4">
        <v>320</v>
      </c>
      <c r="J268" s="4">
        <v>22.5</v>
      </c>
      <c r="K268" s="5">
        <v>0.8</v>
      </c>
      <c r="L268" t="s">
        <v>11</v>
      </c>
      <c r="M268">
        <f t="shared" si="9"/>
        <v>10</v>
      </c>
    </row>
    <row r="269" spans="1:13" ht="12.75">
      <c r="A269" s="1">
        <v>2016</v>
      </c>
      <c r="B269" t="s">
        <v>4</v>
      </c>
      <c r="C269" t="s">
        <v>42</v>
      </c>
      <c r="D269" t="s">
        <v>13</v>
      </c>
      <c r="E269" t="s">
        <v>10</v>
      </c>
      <c r="F269" t="str">
        <f t="shared" si="8"/>
        <v>Sod Waterway</v>
      </c>
      <c r="G269" s="2">
        <v>1</v>
      </c>
      <c r="H269" s="3">
        <v>2241.09</v>
      </c>
      <c r="I269" s="4">
        <v>250</v>
      </c>
      <c r="J269" s="4">
        <v>20</v>
      </c>
      <c r="K269" s="5">
        <v>0.6</v>
      </c>
      <c r="L269" t="s">
        <v>11</v>
      </c>
      <c r="M269">
        <f t="shared" si="9"/>
        <v>10</v>
      </c>
    </row>
    <row r="270" spans="1:13" ht="12.75">
      <c r="A270" s="1">
        <v>2017</v>
      </c>
      <c r="B270" t="s">
        <v>4</v>
      </c>
      <c r="C270" t="s">
        <v>54</v>
      </c>
      <c r="D270" t="s">
        <v>13</v>
      </c>
      <c r="E270" t="s">
        <v>10</v>
      </c>
      <c r="F270" t="str">
        <f t="shared" si="8"/>
        <v>Sod Waterway</v>
      </c>
      <c r="G270" s="2">
        <v>1</v>
      </c>
      <c r="H270" s="3">
        <v>2775.66</v>
      </c>
      <c r="I270" s="4">
        <v>420</v>
      </c>
      <c r="J270" s="4">
        <v>13</v>
      </c>
      <c r="K270" s="5">
        <v>0.7</v>
      </c>
      <c r="L270" t="s">
        <v>11</v>
      </c>
      <c r="M270">
        <f t="shared" si="9"/>
        <v>10</v>
      </c>
    </row>
    <row r="271" spans="1:13" ht="12.75">
      <c r="A271" s="1">
        <v>2017</v>
      </c>
      <c r="B271" t="s">
        <v>4</v>
      </c>
      <c r="C271" t="s">
        <v>40</v>
      </c>
      <c r="D271" t="s">
        <v>13</v>
      </c>
      <c r="E271" t="s">
        <v>10</v>
      </c>
      <c r="F271" t="str">
        <f t="shared" si="8"/>
        <v>Sod Waterway</v>
      </c>
      <c r="G271" s="2">
        <v>1</v>
      </c>
      <c r="H271" s="3">
        <v>2801.7</v>
      </c>
      <c r="I271" s="4">
        <v>280</v>
      </c>
      <c r="J271" s="4">
        <v>8</v>
      </c>
      <c r="K271" s="5">
        <v>0.9</v>
      </c>
      <c r="L271" t="s">
        <v>11</v>
      </c>
      <c r="M271">
        <f t="shared" si="9"/>
        <v>10</v>
      </c>
    </row>
    <row r="272" spans="1:13" ht="12.75">
      <c r="A272" s="1">
        <v>2019</v>
      </c>
      <c r="B272" t="s">
        <v>4</v>
      </c>
      <c r="C272" t="s">
        <v>38</v>
      </c>
      <c r="D272" t="s">
        <v>13</v>
      </c>
      <c r="E272" t="s">
        <v>16</v>
      </c>
      <c r="F272" t="str">
        <f t="shared" si="8"/>
        <v>Cover Crop</v>
      </c>
      <c r="G272" s="2">
        <v>5</v>
      </c>
      <c r="H272" s="3">
        <v>20023.5</v>
      </c>
      <c r="I272" s="4">
        <v>0</v>
      </c>
      <c r="J272" s="4">
        <v>626.7</v>
      </c>
      <c r="K272" s="5">
        <v>626.7</v>
      </c>
      <c r="L272" t="s">
        <v>11</v>
      </c>
      <c r="M272">
        <f t="shared" si="9"/>
        <v>0</v>
      </c>
    </row>
    <row r="273" spans="1:13" ht="12.75">
      <c r="A273" s="1">
        <v>2016</v>
      </c>
      <c r="B273" t="s">
        <v>4</v>
      </c>
      <c r="C273" t="s">
        <v>38</v>
      </c>
      <c r="D273" t="s">
        <v>13</v>
      </c>
      <c r="E273" t="s">
        <v>16</v>
      </c>
      <c r="F273" t="str">
        <f t="shared" si="8"/>
        <v>Cover Crop</v>
      </c>
      <c r="G273" s="2">
        <v>4</v>
      </c>
      <c r="H273" s="3">
        <v>13576</v>
      </c>
      <c r="I273" s="4">
        <v>0</v>
      </c>
      <c r="J273" s="4">
        <v>425.7</v>
      </c>
      <c r="K273" s="5">
        <v>425.7</v>
      </c>
      <c r="L273" t="s">
        <v>11</v>
      </c>
      <c r="M273">
        <f t="shared" si="9"/>
        <v>0</v>
      </c>
    </row>
    <row r="274" spans="1:13" ht="12.75">
      <c r="A274" s="1">
        <v>2019</v>
      </c>
      <c r="B274" t="s">
        <v>4</v>
      </c>
      <c r="C274" t="s">
        <v>5</v>
      </c>
      <c r="D274" t="s">
        <v>13</v>
      </c>
      <c r="E274" t="s">
        <v>16</v>
      </c>
      <c r="F274" t="str">
        <f t="shared" si="8"/>
        <v>Cover Crop</v>
      </c>
      <c r="G274" s="2">
        <v>3</v>
      </c>
      <c r="H274" s="3">
        <v>10159</v>
      </c>
      <c r="I274" s="4">
        <v>0</v>
      </c>
      <c r="J274" s="4">
        <v>404.7</v>
      </c>
      <c r="K274" s="5">
        <v>404.7</v>
      </c>
      <c r="L274" t="s">
        <v>11</v>
      </c>
      <c r="M274">
        <f t="shared" si="9"/>
        <v>0</v>
      </c>
    </row>
    <row r="275" spans="1:13" ht="12.75">
      <c r="A275" s="1">
        <v>2019</v>
      </c>
      <c r="B275" t="s">
        <v>4</v>
      </c>
      <c r="C275" t="s">
        <v>43</v>
      </c>
      <c r="D275" t="s">
        <v>13</v>
      </c>
      <c r="E275" t="s">
        <v>16</v>
      </c>
      <c r="F275" t="str">
        <f t="shared" si="8"/>
        <v>Cover Crop</v>
      </c>
      <c r="G275" s="2">
        <v>3</v>
      </c>
      <c r="H275" s="3">
        <v>8824</v>
      </c>
      <c r="I275" s="4">
        <v>0</v>
      </c>
      <c r="J275" s="4">
        <v>328.9</v>
      </c>
      <c r="K275" s="5">
        <v>328.9</v>
      </c>
      <c r="L275" t="s">
        <v>11</v>
      </c>
      <c r="M275">
        <f t="shared" si="9"/>
        <v>0</v>
      </c>
    </row>
    <row r="276" spans="1:13" ht="12.75">
      <c r="A276" s="1">
        <v>2019</v>
      </c>
      <c r="B276" t="s">
        <v>4</v>
      </c>
      <c r="C276" t="s">
        <v>21</v>
      </c>
      <c r="D276" t="s">
        <v>13</v>
      </c>
      <c r="E276" t="s">
        <v>16</v>
      </c>
      <c r="F276" t="str">
        <f t="shared" si="8"/>
        <v>Cover Crop</v>
      </c>
      <c r="G276" s="2">
        <v>4</v>
      </c>
      <c r="H276" s="3">
        <v>6262</v>
      </c>
      <c r="I276" s="4">
        <v>0</v>
      </c>
      <c r="J276" s="4">
        <v>222.8</v>
      </c>
      <c r="K276" s="5">
        <v>222.8</v>
      </c>
      <c r="L276" t="s">
        <v>11</v>
      </c>
      <c r="M276">
        <f t="shared" si="9"/>
        <v>0</v>
      </c>
    </row>
    <row r="277" spans="1:13" ht="12.75">
      <c r="A277" s="1">
        <v>2019</v>
      </c>
      <c r="B277" t="s">
        <v>4</v>
      </c>
      <c r="C277" t="s">
        <v>42</v>
      </c>
      <c r="D277" t="s">
        <v>13</v>
      </c>
      <c r="E277" t="s">
        <v>16</v>
      </c>
      <c r="F277" t="str">
        <f t="shared" si="8"/>
        <v>Cover Crop</v>
      </c>
      <c r="G277" s="2">
        <v>5</v>
      </c>
      <c r="H277" s="3">
        <v>5716.5</v>
      </c>
      <c r="I277" s="4">
        <v>0</v>
      </c>
      <c r="J277" s="4">
        <v>179.3</v>
      </c>
      <c r="K277" s="5">
        <v>179.3</v>
      </c>
      <c r="L277" t="s">
        <v>11</v>
      </c>
      <c r="M277">
        <f t="shared" si="9"/>
        <v>0</v>
      </c>
    </row>
    <row r="278" spans="1:13" ht="12.75">
      <c r="A278" s="1">
        <v>2016</v>
      </c>
      <c r="B278" t="s">
        <v>4</v>
      </c>
      <c r="C278" t="s">
        <v>37</v>
      </c>
      <c r="D278" t="s">
        <v>13</v>
      </c>
      <c r="E278" t="s">
        <v>16</v>
      </c>
      <c r="F278" t="str">
        <f t="shared" si="8"/>
        <v>Cover Crop</v>
      </c>
      <c r="G278" s="2">
        <v>1</v>
      </c>
      <c r="H278" s="3">
        <v>4000</v>
      </c>
      <c r="I278" s="4">
        <v>0</v>
      </c>
      <c r="J278" s="4">
        <v>156.5</v>
      </c>
      <c r="K278" s="5">
        <v>156.5</v>
      </c>
      <c r="L278" t="s">
        <v>11</v>
      </c>
      <c r="M278">
        <f t="shared" si="9"/>
        <v>0</v>
      </c>
    </row>
    <row r="279" spans="1:13" ht="12.75">
      <c r="A279" s="1">
        <v>2020</v>
      </c>
      <c r="B279" t="s">
        <v>4</v>
      </c>
      <c r="C279" t="s">
        <v>54</v>
      </c>
      <c r="D279" t="s">
        <v>13</v>
      </c>
      <c r="E279" t="s">
        <v>16</v>
      </c>
      <c r="F279" t="str">
        <f t="shared" si="8"/>
        <v>Cover Crop</v>
      </c>
      <c r="G279" s="2">
        <v>1</v>
      </c>
      <c r="H279" s="3">
        <v>4000</v>
      </c>
      <c r="I279" s="4">
        <v>0</v>
      </c>
      <c r="J279" s="4">
        <v>131.9</v>
      </c>
      <c r="K279" s="5">
        <v>131.9</v>
      </c>
      <c r="L279" t="s">
        <v>11</v>
      </c>
      <c r="M279">
        <f t="shared" si="9"/>
        <v>0</v>
      </c>
    </row>
    <row r="280" spans="1:13" ht="12.75">
      <c r="A280" s="1">
        <v>2016</v>
      </c>
      <c r="B280" t="s">
        <v>4</v>
      </c>
      <c r="C280" t="s">
        <v>40</v>
      </c>
      <c r="D280" t="s">
        <v>13</v>
      </c>
      <c r="E280" t="s">
        <v>16</v>
      </c>
      <c r="F280" t="str">
        <f t="shared" si="8"/>
        <v>Cover Crop</v>
      </c>
      <c r="G280" s="2">
        <v>1</v>
      </c>
      <c r="H280" s="3">
        <v>3622.5</v>
      </c>
      <c r="I280" s="4">
        <v>0</v>
      </c>
      <c r="J280" s="4">
        <v>118.5</v>
      </c>
      <c r="K280" s="5">
        <v>118.5</v>
      </c>
      <c r="L280" t="s">
        <v>11</v>
      </c>
      <c r="M280">
        <f t="shared" si="9"/>
        <v>0</v>
      </c>
    </row>
    <row r="281" spans="1:13" ht="12.75">
      <c r="A281" s="1">
        <v>2019</v>
      </c>
      <c r="B281" t="s">
        <v>4</v>
      </c>
      <c r="C281" t="s">
        <v>37</v>
      </c>
      <c r="D281" t="s">
        <v>13</v>
      </c>
      <c r="E281" t="s">
        <v>16</v>
      </c>
      <c r="F281" t="str">
        <f t="shared" si="8"/>
        <v>Cover Crop</v>
      </c>
      <c r="G281" s="2">
        <v>3</v>
      </c>
      <c r="H281" s="3">
        <v>3442.5</v>
      </c>
      <c r="I281" s="4">
        <v>0</v>
      </c>
      <c r="J281" s="4">
        <v>108</v>
      </c>
      <c r="K281" s="5">
        <v>108</v>
      </c>
      <c r="L281" t="s">
        <v>11</v>
      </c>
      <c r="M281">
        <f t="shared" si="9"/>
        <v>0</v>
      </c>
    </row>
    <row r="282" spans="1:13" ht="12.75">
      <c r="A282" s="1">
        <v>2019</v>
      </c>
      <c r="B282" t="s">
        <v>4</v>
      </c>
      <c r="C282" t="s">
        <v>41</v>
      </c>
      <c r="D282" t="s">
        <v>13</v>
      </c>
      <c r="E282" t="s">
        <v>16</v>
      </c>
      <c r="F282" t="str">
        <f t="shared" si="8"/>
        <v>Cover Crop</v>
      </c>
      <c r="G282" s="2">
        <v>2</v>
      </c>
      <c r="H282" s="3">
        <v>3023</v>
      </c>
      <c r="I282" s="4">
        <v>0</v>
      </c>
      <c r="J282" s="4">
        <v>88.2</v>
      </c>
      <c r="K282" s="5">
        <v>88.2</v>
      </c>
      <c r="L282" t="s">
        <v>11</v>
      </c>
      <c r="M282">
        <f t="shared" si="9"/>
        <v>0</v>
      </c>
    </row>
    <row r="283" spans="1:13" ht="12.75">
      <c r="A283" s="1">
        <v>2020</v>
      </c>
      <c r="B283" t="s">
        <v>4</v>
      </c>
      <c r="C283" t="s">
        <v>41</v>
      </c>
      <c r="D283" t="s">
        <v>13</v>
      </c>
      <c r="E283" t="s">
        <v>16</v>
      </c>
      <c r="F283" t="str">
        <f t="shared" si="8"/>
        <v>Cover Crop</v>
      </c>
      <c r="G283" s="2">
        <v>2</v>
      </c>
      <c r="H283" s="3">
        <v>2724</v>
      </c>
      <c r="I283" s="4">
        <v>0</v>
      </c>
      <c r="J283" s="4">
        <v>86.3</v>
      </c>
      <c r="K283" s="5">
        <v>86.3</v>
      </c>
      <c r="L283" t="s">
        <v>11</v>
      </c>
      <c r="M283">
        <f t="shared" si="9"/>
        <v>0</v>
      </c>
    </row>
    <row r="284" spans="1:13" ht="12.75">
      <c r="A284" s="1">
        <v>2019</v>
      </c>
      <c r="B284" t="s">
        <v>4</v>
      </c>
      <c r="C284" t="s">
        <v>52</v>
      </c>
      <c r="D284" t="s">
        <v>13</v>
      </c>
      <c r="E284" t="s">
        <v>16</v>
      </c>
      <c r="F284" t="str">
        <f t="shared" si="8"/>
        <v>Cover Crop</v>
      </c>
      <c r="G284" s="2">
        <v>3</v>
      </c>
      <c r="H284" s="3">
        <v>2095.5</v>
      </c>
      <c r="I284" s="4">
        <v>0</v>
      </c>
      <c r="J284" s="4">
        <v>63.1</v>
      </c>
      <c r="K284" s="5">
        <v>63.1</v>
      </c>
      <c r="L284" t="s">
        <v>11</v>
      </c>
      <c r="M284">
        <f t="shared" si="9"/>
        <v>0</v>
      </c>
    </row>
    <row r="285" spans="1:13" ht="12.75">
      <c r="A285" s="1">
        <v>2016</v>
      </c>
      <c r="B285" t="s">
        <v>4</v>
      </c>
      <c r="C285" t="s">
        <v>21</v>
      </c>
      <c r="D285" t="s">
        <v>13</v>
      </c>
      <c r="E285" t="s">
        <v>16</v>
      </c>
      <c r="F285" t="str">
        <f t="shared" si="8"/>
        <v>Cover Crop</v>
      </c>
      <c r="G285" s="2">
        <v>1</v>
      </c>
      <c r="H285" s="3">
        <v>1375.5</v>
      </c>
      <c r="I285" s="4">
        <v>0</v>
      </c>
      <c r="J285" s="4">
        <v>43.6</v>
      </c>
      <c r="K285" s="5">
        <v>43.6</v>
      </c>
      <c r="L285" t="s">
        <v>11</v>
      </c>
      <c r="M285">
        <f t="shared" si="9"/>
        <v>0</v>
      </c>
    </row>
    <row r="286" spans="1:13" ht="12.75">
      <c r="A286" s="1">
        <v>2020</v>
      </c>
      <c r="B286" t="s">
        <v>4</v>
      </c>
      <c r="C286" t="s">
        <v>52</v>
      </c>
      <c r="D286" t="s">
        <v>13</v>
      </c>
      <c r="E286" t="s">
        <v>16</v>
      </c>
      <c r="F286" t="str">
        <f t="shared" si="8"/>
        <v>Cover Crop</v>
      </c>
      <c r="G286" s="2">
        <v>1</v>
      </c>
      <c r="H286" s="3">
        <v>1348.5</v>
      </c>
      <c r="I286" s="4">
        <v>0</v>
      </c>
      <c r="J286" s="4">
        <v>42.7</v>
      </c>
      <c r="K286" s="5">
        <v>42.7</v>
      </c>
      <c r="L286" t="s">
        <v>11</v>
      </c>
      <c r="M286">
        <f t="shared" si="9"/>
        <v>0</v>
      </c>
    </row>
    <row r="287" spans="1:13" ht="12.75">
      <c r="A287" s="1">
        <v>2016</v>
      </c>
      <c r="B287" t="s">
        <v>4</v>
      </c>
      <c r="C287" t="s">
        <v>41</v>
      </c>
      <c r="D287" t="s">
        <v>13</v>
      </c>
      <c r="E287" t="s">
        <v>16</v>
      </c>
      <c r="F287" t="str">
        <f t="shared" si="8"/>
        <v>Cover Crop</v>
      </c>
      <c r="G287" s="2">
        <v>1</v>
      </c>
      <c r="H287" s="3">
        <v>1297.5</v>
      </c>
      <c r="I287" s="4">
        <v>0</v>
      </c>
      <c r="J287" s="4">
        <v>41</v>
      </c>
      <c r="K287" s="5">
        <v>41</v>
      </c>
      <c r="L287" t="s">
        <v>11</v>
      </c>
      <c r="M287">
        <f t="shared" si="9"/>
        <v>0</v>
      </c>
    </row>
    <row r="288" spans="1:13" ht="12.75">
      <c r="A288" s="1">
        <v>2016</v>
      </c>
      <c r="B288" t="s">
        <v>4</v>
      </c>
      <c r="C288" t="s">
        <v>19</v>
      </c>
      <c r="D288" t="s">
        <v>13</v>
      </c>
      <c r="E288" t="s">
        <v>16</v>
      </c>
      <c r="F288" t="str">
        <f t="shared" si="8"/>
        <v>Cover Crop</v>
      </c>
      <c r="G288" s="2">
        <v>1</v>
      </c>
      <c r="H288" s="3">
        <v>1319.5</v>
      </c>
      <c r="I288" s="4">
        <v>0</v>
      </c>
      <c r="J288" s="4">
        <v>31.3</v>
      </c>
      <c r="K288" s="5">
        <v>31.3</v>
      </c>
      <c r="L288" t="s">
        <v>11</v>
      </c>
      <c r="M288">
        <f t="shared" si="9"/>
        <v>0</v>
      </c>
    </row>
    <row r="289" spans="1:13" ht="12.75">
      <c r="A289" s="1">
        <v>2019</v>
      </c>
      <c r="B289" t="s">
        <v>4</v>
      </c>
      <c r="C289" t="s">
        <v>40</v>
      </c>
      <c r="D289" t="s">
        <v>13</v>
      </c>
      <c r="E289" t="s">
        <v>16</v>
      </c>
      <c r="F289" t="str">
        <f t="shared" si="8"/>
        <v>Cover Crop</v>
      </c>
      <c r="G289" s="2">
        <v>1</v>
      </c>
      <c r="H289" s="3">
        <v>772.5</v>
      </c>
      <c r="I289" s="4">
        <v>0</v>
      </c>
      <c r="J289" s="4">
        <v>23.5</v>
      </c>
      <c r="K289" s="5">
        <v>23.5</v>
      </c>
      <c r="L289" t="s">
        <v>11</v>
      </c>
      <c r="M289">
        <f t="shared" si="9"/>
        <v>0</v>
      </c>
    </row>
    <row r="290" spans="1:13" ht="12.75">
      <c r="A290" s="1">
        <v>2016</v>
      </c>
      <c r="B290" t="s">
        <v>4</v>
      </c>
      <c r="C290" t="s">
        <v>29</v>
      </c>
      <c r="D290" t="s">
        <v>13</v>
      </c>
      <c r="E290" t="s">
        <v>16</v>
      </c>
      <c r="F290" t="str">
        <f t="shared" si="8"/>
        <v>Cover Crop</v>
      </c>
      <c r="G290" s="2">
        <v>1</v>
      </c>
      <c r="H290" s="3">
        <v>867.5</v>
      </c>
      <c r="I290" s="4">
        <v>0</v>
      </c>
      <c r="J290" s="4">
        <v>20</v>
      </c>
      <c r="K290" s="5">
        <v>20</v>
      </c>
      <c r="L290" t="s">
        <v>11</v>
      </c>
      <c r="M290">
        <f t="shared" si="9"/>
        <v>0</v>
      </c>
    </row>
    <row r="291" spans="1:13" ht="12.75">
      <c r="A291" s="1">
        <v>2019</v>
      </c>
      <c r="B291" t="s">
        <v>4</v>
      </c>
      <c r="C291" t="s">
        <v>47</v>
      </c>
      <c r="D291" t="s">
        <v>48</v>
      </c>
      <c r="E291" t="s">
        <v>16</v>
      </c>
      <c r="F291" t="str">
        <f t="shared" si="8"/>
        <v>Cover Crop</v>
      </c>
      <c r="G291" s="2">
        <v>1</v>
      </c>
      <c r="H291" s="3">
        <v>5122.5</v>
      </c>
      <c r="I291" s="4">
        <v>0</v>
      </c>
      <c r="J291" s="4">
        <v>168.5</v>
      </c>
      <c r="K291" s="5">
        <v>168.5</v>
      </c>
      <c r="L291" t="s">
        <v>11</v>
      </c>
      <c r="M291">
        <f t="shared" si="9"/>
        <v>0</v>
      </c>
    </row>
    <row r="292" spans="1:13" ht="12.75">
      <c r="A292" s="1">
        <v>2019</v>
      </c>
      <c r="B292" t="s">
        <v>4</v>
      </c>
      <c r="C292" t="s">
        <v>53</v>
      </c>
      <c r="D292" t="s">
        <v>48</v>
      </c>
      <c r="E292" t="s">
        <v>16</v>
      </c>
      <c r="F292" t="str">
        <f t="shared" si="8"/>
        <v>Cover Crop</v>
      </c>
      <c r="G292" s="2">
        <v>1</v>
      </c>
      <c r="H292" s="3">
        <v>4375.5</v>
      </c>
      <c r="I292" s="4">
        <v>0</v>
      </c>
      <c r="J292" s="4">
        <v>143.6</v>
      </c>
      <c r="K292" s="5">
        <v>143.6</v>
      </c>
      <c r="L292" t="s">
        <v>11</v>
      </c>
      <c r="M292">
        <f t="shared" si="9"/>
        <v>0</v>
      </c>
    </row>
    <row r="293" spans="1:13" ht="12.75">
      <c r="A293" s="1">
        <v>2019</v>
      </c>
      <c r="B293" t="s">
        <v>4</v>
      </c>
      <c r="C293" t="s">
        <v>50</v>
      </c>
      <c r="D293" t="s">
        <v>48</v>
      </c>
      <c r="E293" t="s">
        <v>16</v>
      </c>
      <c r="F293" t="str">
        <f t="shared" si="8"/>
        <v>Cover Crop</v>
      </c>
      <c r="G293" s="2">
        <v>1</v>
      </c>
      <c r="H293" s="3">
        <v>2557.5</v>
      </c>
      <c r="I293" s="4">
        <v>0</v>
      </c>
      <c r="J293" s="4">
        <v>83</v>
      </c>
      <c r="K293" s="5">
        <v>83</v>
      </c>
      <c r="L293" t="s">
        <v>11</v>
      </c>
      <c r="M293">
        <f t="shared" si="9"/>
        <v>0</v>
      </c>
    </row>
    <row r="294" spans="1:13" ht="12.75">
      <c r="A294" s="1">
        <v>2017</v>
      </c>
      <c r="B294" t="s">
        <v>4</v>
      </c>
      <c r="C294" t="s">
        <v>38</v>
      </c>
      <c r="D294" t="s">
        <v>39</v>
      </c>
      <c r="E294" t="s">
        <v>7</v>
      </c>
      <c r="F294" t="str">
        <f t="shared" si="8"/>
        <v>Terrace System</v>
      </c>
      <c r="G294" s="2">
        <v>1</v>
      </c>
      <c r="H294" s="3">
        <v>1509.12</v>
      </c>
      <c r="I294" s="4">
        <v>200</v>
      </c>
      <c r="J294" s="4">
        <v>5</v>
      </c>
      <c r="K294" s="5">
        <v>768</v>
      </c>
      <c r="L294" t="s">
        <v>8</v>
      </c>
      <c r="M294">
        <f t="shared" si="9"/>
        <v>10</v>
      </c>
    </row>
    <row r="295" spans="1:13" ht="12.75">
      <c r="A295" s="1">
        <v>2018</v>
      </c>
      <c r="B295" t="s">
        <v>4</v>
      </c>
      <c r="C295" t="s">
        <v>38</v>
      </c>
      <c r="D295" t="s">
        <v>39</v>
      </c>
      <c r="E295" t="s">
        <v>7</v>
      </c>
      <c r="F295" t="str">
        <f t="shared" si="8"/>
        <v>Terrace System</v>
      </c>
      <c r="G295" s="2">
        <v>1</v>
      </c>
      <c r="H295" s="3">
        <v>1756.71</v>
      </c>
      <c r="I295" s="4">
        <v>50</v>
      </c>
      <c r="J295" s="4">
        <v>5</v>
      </c>
      <c r="K295" s="5">
        <v>786</v>
      </c>
      <c r="L295" t="s">
        <v>8</v>
      </c>
      <c r="M295">
        <f t="shared" si="9"/>
        <v>10</v>
      </c>
    </row>
    <row r="296" spans="1:13" ht="12.75">
      <c r="A296" s="1">
        <v>2018</v>
      </c>
      <c r="B296" t="s">
        <v>4</v>
      </c>
      <c r="C296" t="s">
        <v>38</v>
      </c>
      <c r="D296" t="s">
        <v>39</v>
      </c>
      <c r="E296" t="s">
        <v>9</v>
      </c>
      <c r="F296" t="str">
        <f t="shared" si="8"/>
        <v>Terrace System With UGO</v>
      </c>
      <c r="G296" s="2">
        <v>1</v>
      </c>
      <c r="H296" s="3">
        <v>36888.21</v>
      </c>
      <c r="I296" s="4">
        <v>670</v>
      </c>
      <c r="J296" s="4">
        <v>80</v>
      </c>
      <c r="K296" s="5">
        <v>11170</v>
      </c>
      <c r="L296" t="s">
        <v>8</v>
      </c>
      <c r="M296">
        <f t="shared" si="9"/>
        <v>10</v>
      </c>
    </row>
    <row r="297" spans="1:13" ht="12.75">
      <c r="A297" s="1">
        <v>2017</v>
      </c>
      <c r="B297" t="s">
        <v>4</v>
      </c>
      <c r="C297" t="s">
        <v>38</v>
      </c>
      <c r="D297" t="s">
        <v>39</v>
      </c>
      <c r="E297" t="s">
        <v>9</v>
      </c>
      <c r="F297" t="str">
        <f t="shared" si="8"/>
        <v>Terrace System With UGO</v>
      </c>
      <c r="G297" s="2">
        <v>2</v>
      </c>
      <c r="H297" s="3">
        <v>14536.97</v>
      </c>
      <c r="I297" s="4">
        <v>470</v>
      </c>
      <c r="J297" s="4">
        <v>24</v>
      </c>
      <c r="K297" s="5">
        <v>3596</v>
      </c>
      <c r="L297" t="s">
        <v>8</v>
      </c>
      <c r="M297">
        <f t="shared" si="9"/>
        <v>10</v>
      </c>
    </row>
    <row r="298" spans="1:13" ht="12.75">
      <c r="A298" s="1">
        <v>2020</v>
      </c>
      <c r="B298" t="s">
        <v>4</v>
      </c>
      <c r="C298" t="s">
        <v>38</v>
      </c>
      <c r="D298" t="s">
        <v>39</v>
      </c>
      <c r="E298" t="s">
        <v>20</v>
      </c>
      <c r="F298" t="str">
        <f t="shared" si="8"/>
        <v>Water Impoundment Resevoir</v>
      </c>
      <c r="G298" s="2">
        <v>1</v>
      </c>
      <c r="H298" s="3">
        <v>10928.25</v>
      </c>
      <c r="I298" s="4">
        <v>140</v>
      </c>
      <c r="J298" s="4">
        <v>47</v>
      </c>
      <c r="K298" s="5">
        <v>3909</v>
      </c>
      <c r="L298" t="s">
        <v>15</v>
      </c>
      <c r="M298">
        <f t="shared" si="9"/>
        <v>10</v>
      </c>
    </row>
    <row r="299" spans="1:13" ht="12.75">
      <c r="A299" s="1">
        <v>2017</v>
      </c>
      <c r="B299" t="s">
        <v>4</v>
      </c>
      <c r="C299" t="s">
        <v>38</v>
      </c>
      <c r="D299" t="s">
        <v>39</v>
      </c>
      <c r="E299" t="s">
        <v>14</v>
      </c>
      <c r="F299" t="str">
        <f t="shared" si="8"/>
        <v>Water and Sediment Control Basin</v>
      </c>
      <c r="G299" s="2">
        <v>1</v>
      </c>
      <c r="H299" s="3">
        <v>11188.27</v>
      </c>
      <c r="I299" s="4">
        <v>740</v>
      </c>
      <c r="J299" s="4">
        <v>25</v>
      </c>
      <c r="K299" s="5">
        <v>3136</v>
      </c>
      <c r="L299" t="s">
        <v>15</v>
      </c>
      <c r="M299">
        <f t="shared" si="9"/>
        <v>10</v>
      </c>
    </row>
    <row r="300" spans="1:13" ht="12.75">
      <c r="A300" s="1">
        <v>2018</v>
      </c>
      <c r="B300" t="s">
        <v>4</v>
      </c>
      <c r="C300" t="s">
        <v>33</v>
      </c>
      <c r="D300" t="s">
        <v>27</v>
      </c>
      <c r="E300" t="s">
        <v>9</v>
      </c>
      <c r="F300" t="str">
        <f t="shared" si="8"/>
        <v>Terrace System With UGO</v>
      </c>
      <c r="G300" s="2">
        <v>6</v>
      </c>
      <c r="H300" s="3">
        <v>136500.62</v>
      </c>
      <c r="I300" s="4">
        <v>6980</v>
      </c>
      <c r="J300" s="4">
        <v>112</v>
      </c>
      <c r="K300" s="5">
        <v>26408</v>
      </c>
      <c r="L300" t="s">
        <v>8</v>
      </c>
      <c r="M300">
        <f t="shared" si="9"/>
        <v>10</v>
      </c>
    </row>
    <row r="301" spans="1:13" ht="12.75">
      <c r="A301" s="1">
        <v>2019</v>
      </c>
      <c r="B301" t="s">
        <v>4</v>
      </c>
      <c r="C301" t="s">
        <v>30</v>
      </c>
      <c r="D301" t="s">
        <v>27</v>
      </c>
      <c r="E301" t="s">
        <v>9</v>
      </c>
      <c r="F301" t="str">
        <f t="shared" si="8"/>
        <v>Terrace System With UGO</v>
      </c>
      <c r="G301" s="2">
        <v>1</v>
      </c>
      <c r="H301" s="3">
        <v>49223.45</v>
      </c>
      <c r="I301" s="4">
        <v>3740</v>
      </c>
      <c r="J301" s="4">
        <v>44</v>
      </c>
      <c r="K301" s="5">
        <v>10744</v>
      </c>
      <c r="L301" t="s">
        <v>8</v>
      </c>
      <c r="M301">
        <f t="shared" si="9"/>
        <v>10</v>
      </c>
    </row>
    <row r="302" spans="1:13" ht="12.75">
      <c r="A302" s="1">
        <v>2019</v>
      </c>
      <c r="B302" t="s">
        <v>4</v>
      </c>
      <c r="C302" t="s">
        <v>31</v>
      </c>
      <c r="D302" t="s">
        <v>27</v>
      </c>
      <c r="E302" t="s">
        <v>9</v>
      </c>
      <c r="F302" t="str">
        <f t="shared" si="8"/>
        <v>Terrace System With UGO</v>
      </c>
      <c r="G302" s="2">
        <v>1</v>
      </c>
      <c r="H302" s="3">
        <v>29392.83</v>
      </c>
      <c r="I302" s="4">
        <v>1510</v>
      </c>
      <c r="J302" s="4">
        <v>38</v>
      </c>
      <c r="K302" s="5">
        <v>6274</v>
      </c>
      <c r="L302" t="s">
        <v>8</v>
      </c>
      <c r="M302">
        <f t="shared" si="9"/>
        <v>10</v>
      </c>
    </row>
    <row r="303" spans="1:13" ht="12.75">
      <c r="A303" s="1">
        <v>2016</v>
      </c>
      <c r="B303" t="s">
        <v>4</v>
      </c>
      <c r="C303" t="s">
        <v>29</v>
      </c>
      <c r="D303" t="s">
        <v>27</v>
      </c>
      <c r="E303" t="s">
        <v>9</v>
      </c>
      <c r="F303" t="str">
        <f t="shared" si="8"/>
        <v>Terrace System With UGO</v>
      </c>
      <c r="G303" s="2">
        <v>1</v>
      </c>
      <c r="H303" s="3">
        <v>17323.55</v>
      </c>
      <c r="I303" s="4">
        <v>1120</v>
      </c>
      <c r="J303" s="4">
        <v>36</v>
      </c>
      <c r="K303" s="5">
        <v>4169</v>
      </c>
      <c r="L303" t="s">
        <v>8</v>
      </c>
      <c r="M303">
        <f t="shared" si="9"/>
        <v>10</v>
      </c>
    </row>
    <row r="304" spans="1:13" ht="12.75">
      <c r="A304" s="1">
        <v>2018</v>
      </c>
      <c r="B304" t="s">
        <v>4</v>
      </c>
      <c r="C304" t="s">
        <v>30</v>
      </c>
      <c r="D304" t="s">
        <v>27</v>
      </c>
      <c r="E304" t="s">
        <v>9</v>
      </c>
      <c r="F304" t="str">
        <f t="shared" si="8"/>
        <v>Terrace System With UGO</v>
      </c>
      <c r="G304" s="2">
        <v>3</v>
      </c>
      <c r="H304" s="3">
        <v>48795.41</v>
      </c>
      <c r="I304" s="4">
        <v>2160</v>
      </c>
      <c r="J304" s="4">
        <v>31</v>
      </c>
      <c r="K304" s="5">
        <v>10563</v>
      </c>
      <c r="L304" t="s">
        <v>8</v>
      </c>
      <c r="M304">
        <f t="shared" si="9"/>
        <v>10</v>
      </c>
    </row>
    <row r="305" spans="1:13" ht="12.75">
      <c r="A305" s="1">
        <v>2018</v>
      </c>
      <c r="B305" t="s">
        <v>4</v>
      </c>
      <c r="C305" t="s">
        <v>36</v>
      </c>
      <c r="D305" t="s">
        <v>27</v>
      </c>
      <c r="E305" t="s">
        <v>9</v>
      </c>
      <c r="F305" t="str">
        <f t="shared" si="8"/>
        <v>Terrace System With UGO</v>
      </c>
      <c r="G305" s="2">
        <v>3</v>
      </c>
      <c r="H305" s="3">
        <v>32416.22</v>
      </c>
      <c r="I305" s="4">
        <v>840</v>
      </c>
      <c r="J305" s="4">
        <v>25</v>
      </c>
      <c r="K305" s="5">
        <v>7311</v>
      </c>
      <c r="L305" t="s">
        <v>8</v>
      </c>
      <c r="M305">
        <f t="shared" si="9"/>
        <v>10</v>
      </c>
    </row>
    <row r="306" spans="1:13" ht="12.75">
      <c r="A306" s="1">
        <v>2017</v>
      </c>
      <c r="B306" t="s">
        <v>4</v>
      </c>
      <c r="C306" t="s">
        <v>34</v>
      </c>
      <c r="D306" t="s">
        <v>27</v>
      </c>
      <c r="E306" t="s">
        <v>9</v>
      </c>
      <c r="F306" t="str">
        <f t="shared" si="8"/>
        <v>Terrace System With UGO</v>
      </c>
      <c r="G306" s="2">
        <v>1</v>
      </c>
      <c r="H306" s="3">
        <v>17599.34</v>
      </c>
      <c r="I306" s="4">
        <v>840</v>
      </c>
      <c r="J306" s="4">
        <v>14</v>
      </c>
      <c r="K306" s="5">
        <v>4084</v>
      </c>
      <c r="L306" t="s">
        <v>8</v>
      </c>
      <c r="M306">
        <f t="shared" si="9"/>
        <v>10</v>
      </c>
    </row>
    <row r="307" spans="1:13" ht="12.75">
      <c r="A307" s="1">
        <v>2018</v>
      </c>
      <c r="B307" t="s">
        <v>4</v>
      </c>
      <c r="C307" t="s">
        <v>31</v>
      </c>
      <c r="D307" t="s">
        <v>27</v>
      </c>
      <c r="E307" t="s">
        <v>9</v>
      </c>
      <c r="F307" t="str">
        <f t="shared" si="8"/>
        <v>Terrace System With UGO</v>
      </c>
      <c r="G307" s="2">
        <v>1</v>
      </c>
      <c r="H307" s="3">
        <v>12806.57</v>
      </c>
      <c r="I307" s="4">
        <v>510</v>
      </c>
      <c r="J307" s="4">
        <v>8</v>
      </c>
      <c r="K307" s="5">
        <v>2762</v>
      </c>
      <c r="L307" t="s">
        <v>8</v>
      </c>
      <c r="M307">
        <f t="shared" si="9"/>
        <v>10</v>
      </c>
    </row>
    <row r="308" spans="1:13" ht="12.75">
      <c r="A308" s="1">
        <v>2016</v>
      </c>
      <c r="B308" t="s">
        <v>4</v>
      </c>
      <c r="C308" t="s">
        <v>34</v>
      </c>
      <c r="D308" t="s">
        <v>27</v>
      </c>
      <c r="E308" t="s">
        <v>9</v>
      </c>
      <c r="F308" t="str">
        <f t="shared" si="8"/>
        <v>Terrace System With UGO</v>
      </c>
      <c r="G308" s="2">
        <v>1</v>
      </c>
      <c r="H308" s="3">
        <v>3275.53</v>
      </c>
      <c r="I308" s="4">
        <v>190</v>
      </c>
      <c r="J308" s="4">
        <v>6</v>
      </c>
      <c r="K308" s="5">
        <v>280</v>
      </c>
      <c r="L308" t="s">
        <v>8</v>
      </c>
      <c r="M308">
        <f t="shared" si="9"/>
        <v>10</v>
      </c>
    </row>
    <row r="309" spans="1:13" ht="12.75">
      <c r="A309" s="1">
        <v>2016</v>
      </c>
      <c r="B309" t="s">
        <v>4</v>
      </c>
      <c r="C309" t="s">
        <v>30</v>
      </c>
      <c r="D309" t="s">
        <v>27</v>
      </c>
      <c r="E309" t="s">
        <v>9</v>
      </c>
      <c r="F309" t="str">
        <f t="shared" si="8"/>
        <v>Terrace System With UGO</v>
      </c>
      <c r="G309" s="2">
        <v>1</v>
      </c>
      <c r="H309" s="3">
        <v>3825.15</v>
      </c>
      <c r="I309" s="4">
        <v>610</v>
      </c>
      <c r="J309" s="4">
        <v>4</v>
      </c>
      <c r="K309" s="5">
        <v>787</v>
      </c>
      <c r="L309" t="s">
        <v>8</v>
      </c>
      <c r="M309">
        <f t="shared" si="9"/>
        <v>10</v>
      </c>
    </row>
    <row r="310" spans="1:13" ht="12.75">
      <c r="A310" s="1">
        <v>2017</v>
      </c>
      <c r="B310" t="s">
        <v>4</v>
      </c>
      <c r="C310" t="s">
        <v>29</v>
      </c>
      <c r="D310" t="s">
        <v>27</v>
      </c>
      <c r="E310" t="s">
        <v>20</v>
      </c>
      <c r="F310" t="str">
        <f t="shared" si="8"/>
        <v>Water Impoundment Resevoir</v>
      </c>
      <c r="G310" s="2">
        <v>1</v>
      </c>
      <c r="H310" s="3">
        <v>9945.52</v>
      </c>
      <c r="I310" s="4">
        <v>530</v>
      </c>
      <c r="J310" s="4">
        <v>56</v>
      </c>
      <c r="K310" s="5">
        <v>4114</v>
      </c>
      <c r="L310" t="s">
        <v>15</v>
      </c>
      <c r="M310">
        <f t="shared" si="9"/>
        <v>10</v>
      </c>
    </row>
    <row r="311" spans="1:13" ht="12.75">
      <c r="A311" s="1">
        <v>2017</v>
      </c>
      <c r="B311" t="s">
        <v>4</v>
      </c>
      <c r="C311" t="s">
        <v>34</v>
      </c>
      <c r="D311" t="s">
        <v>27</v>
      </c>
      <c r="E311" t="s">
        <v>20</v>
      </c>
      <c r="F311" t="str">
        <f t="shared" si="8"/>
        <v>Water Impoundment Resevoir</v>
      </c>
      <c r="G311" s="2">
        <v>1</v>
      </c>
      <c r="H311" s="3">
        <v>7848.24</v>
      </c>
      <c r="I311" s="4">
        <v>230</v>
      </c>
      <c r="J311" s="4">
        <v>52</v>
      </c>
      <c r="K311" s="5">
        <v>3103</v>
      </c>
      <c r="L311" t="s">
        <v>15</v>
      </c>
      <c r="M311">
        <f t="shared" si="9"/>
        <v>10</v>
      </c>
    </row>
    <row r="312" spans="1:13" ht="12.75">
      <c r="A312" s="1">
        <v>2018</v>
      </c>
      <c r="B312" t="s">
        <v>4</v>
      </c>
      <c r="C312" t="s">
        <v>36</v>
      </c>
      <c r="D312" t="s">
        <v>27</v>
      </c>
      <c r="E312" t="s">
        <v>10</v>
      </c>
      <c r="F312" t="str">
        <f t="shared" si="8"/>
        <v>Sod Waterway</v>
      </c>
      <c r="G312" s="2">
        <v>3</v>
      </c>
      <c r="H312" s="3">
        <v>11526.24</v>
      </c>
      <c r="I312" s="4">
        <v>1160</v>
      </c>
      <c r="J312" s="4">
        <v>106.1</v>
      </c>
      <c r="K312" s="5">
        <v>1.9</v>
      </c>
      <c r="L312" t="s">
        <v>11</v>
      </c>
      <c r="M312">
        <f t="shared" si="9"/>
        <v>10</v>
      </c>
    </row>
    <row r="313" spans="1:13" ht="12.75">
      <c r="A313" s="1">
        <v>2016</v>
      </c>
      <c r="B313" t="s">
        <v>4</v>
      </c>
      <c r="C313" t="s">
        <v>36</v>
      </c>
      <c r="D313" t="s">
        <v>27</v>
      </c>
      <c r="E313" t="s">
        <v>10</v>
      </c>
      <c r="F313" t="str">
        <f t="shared" si="8"/>
        <v>Sod Waterway</v>
      </c>
      <c r="G313" s="2">
        <v>1</v>
      </c>
      <c r="H313" s="3">
        <v>6030.99</v>
      </c>
      <c r="I313" s="4">
        <v>530</v>
      </c>
      <c r="J313" s="4">
        <v>74.1</v>
      </c>
      <c r="K313" s="5">
        <v>1.4</v>
      </c>
      <c r="L313" t="s">
        <v>11</v>
      </c>
      <c r="M313">
        <f t="shared" si="9"/>
        <v>10</v>
      </c>
    </row>
    <row r="314" spans="1:13" ht="12.75">
      <c r="A314" s="1">
        <v>2017</v>
      </c>
      <c r="B314" t="s">
        <v>4</v>
      </c>
      <c r="C314" t="s">
        <v>33</v>
      </c>
      <c r="D314" t="s">
        <v>27</v>
      </c>
      <c r="E314" t="s">
        <v>10</v>
      </c>
      <c r="F314" t="str">
        <f t="shared" si="8"/>
        <v>Sod Waterway</v>
      </c>
      <c r="G314" s="2">
        <v>1</v>
      </c>
      <c r="H314" s="3">
        <v>72.57</v>
      </c>
      <c r="I314" s="4">
        <v>130</v>
      </c>
      <c r="J314" s="4">
        <v>0.2</v>
      </c>
      <c r="K314" s="5">
        <v>0.2</v>
      </c>
      <c r="L314" t="s">
        <v>11</v>
      </c>
      <c r="M314">
        <f t="shared" si="9"/>
        <v>10</v>
      </c>
    </row>
    <row r="315" spans="1:13" ht="12.75">
      <c r="A315" s="1">
        <v>2017</v>
      </c>
      <c r="B315" t="s">
        <v>4</v>
      </c>
      <c r="C315" t="s">
        <v>34</v>
      </c>
      <c r="D315" t="s">
        <v>27</v>
      </c>
      <c r="E315" t="s">
        <v>16</v>
      </c>
      <c r="F315" t="str">
        <f t="shared" si="8"/>
        <v>Cover Crop</v>
      </c>
      <c r="G315" s="2">
        <v>3</v>
      </c>
      <c r="H315" s="3">
        <v>21071</v>
      </c>
      <c r="I315" s="4">
        <v>0</v>
      </c>
      <c r="J315" s="4">
        <v>522.3</v>
      </c>
      <c r="K315" s="5">
        <v>522.3</v>
      </c>
      <c r="L315" t="s">
        <v>11</v>
      </c>
      <c r="M315">
        <f t="shared" si="9"/>
        <v>0</v>
      </c>
    </row>
    <row r="316" spans="1:13" ht="12.75">
      <c r="A316" s="1">
        <v>2017</v>
      </c>
      <c r="B316" t="s">
        <v>4</v>
      </c>
      <c r="C316" t="s">
        <v>26</v>
      </c>
      <c r="D316" t="s">
        <v>27</v>
      </c>
      <c r="E316" t="s">
        <v>16</v>
      </c>
      <c r="F316" t="str">
        <f t="shared" si="8"/>
        <v>Cover Crop</v>
      </c>
      <c r="G316" s="2">
        <v>4</v>
      </c>
      <c r="H316" s="3">
        <v>11049</v>
      </c>
      <c r="I316" s="4">
        <v>0</v>
      </c>
      <c r="J316" s="4">
        <v>316.7</v>
      </c>
      <c r="K316" s="5">
        <v>316.7</v>
      </c>
      <c r="L316" t="s">
        <v>11</v>
      </c>
      <c r="M316">
        <f t="shared" si="9"/>
        <v>0</v>
      </c>
    </row>
    <row r="317" spans="1:13" ht="12.75">
      <c r="A317" s="1">
        <v>2019</v>
      </c>
      <c r="B317" t="s">
        <v>4</v>
      </c>
      <c r="C317" t="s">
        <v>34</v>
      </c>
      <c r="D317" t="s">
        <v>27</v>
      </c>
      <c r="E317" t="s">
        <v>16</v>
      </c>
      <c r="F317" t="str">
        <f t="shared" si="8"/>
        <v>Cover Crop</v>
      </c>
      <c r="G317" s="2">
        <v>3</v>
      </c>
      <c r="H317" s="3">
        <v>7038.5</v>
      </c>
      <c r="I317" s="4">
        <v>0</v>
      </c>
      <c r="J317" s="4">
        <v>208.8</v>
      </c>
      <c r="K317" s="5">
        <v>208.8</v>
      </c>
      <c r="L317" t="s">
        <v>11</v>
      </c>
      <c r="M317">
        <f t="shared" si="9"/>
        <v>0</v>
      </c>
    </row>
    <row r="318" spans="1:13" ht="12.75">
      <c r="A318" s="1">
        <v>2016</v>
      </c>
      <c r="B318" t="s">
        <v>4</v>
      </c>
      <c r="C318" t="s">
        <v>26</v>
      </c>
      <c r="D318" t="s">
        <v>27</v>
      </c>
      <c r="E318" t="s">
        <v>16</v>
      </c>
      <c r="F318" t="str">
        <f t="shared" si="8"/>
        <v>Cover Crop</v>
      </c>
      <c r="G318" s="2">
        <v>2</v>
      </c>
      <c r="H318" s="3">
        <v>5637</v>
      </c>
      <c r="I318" s="4">
        <v>0</v>
      </c>
      <c r="J318" s="4">
        <v>183.4</v>
      </c>
      <c r="K318" s="5">
        <v>183.4</v>
      </c>
      <c r="L318" t="s">
        <v>11</v>
      </c>
      <c r="M318">
        <f t="shared" si="9"/>
        <v>0</v>
      </c>
    </row>
    <row r="319" spans="1:13" ht="12.75">
      <c r="A319" s="1">
        <v>2019</v>
      </c>
      <c r="B319" t="s">
        <v>4</v>
      </c>
      <c r="C319" t="s">
        <v>33</v>
      </c>
      <c r="D319" t="s">
        <v>27</v>
      </c>
      <c r="E319" t="s">
        <v>16</v>
      </c>
      <c r="F319" t="str">
        <f t="shared" si="8"/>
        <v>Cover Crop</v>
      </c>
      <c r="G319" s="2">
        <v>1</v>
      </c>
      <c r="H319" s="3">
        <v>5715.5</v>
      </c>
      <c r="I319" s="4">
        <v>0</v>
      </c>
      <c r="J319" s="4">
        <v>141.2</v>
      </c>
      <c r="K319" s="5">
        <v>141.2</v>
      </c>
      <c r="L319" t="s">
        <v>11</v>
      </c>
      <c r="M319">
        <f t="shared" si="9"/>
        <v>0</v>
      </c>
    </row>
    <row r="320" spans="1:13" ht="12.75">
      <c r="A320" s="1">
        <v>2016</v>
      </c>
      <c r="B320" t="s">
        <v>4</v>
      </c>
      <c r="C320" t="s">
        <v>29</v>
      </c>
      <c r="D320" t="s">
        <v>27</v>
      </c>
      <c r="E320" t="s">
        <v>16</v>
      </c>
      <c r="F320" t="str">
        <f t="shared" si="8"/>
        <v>Cover Crop</v>
      </c>
      <c r="G320" s="2">
        <v>2</v>
      </c>
      <c r="H320" s="3">
        <v>3471</v>
      </c>
      <c r="I320" s="4">
        <v>0</v>
      </c>
      <c r="J320" s="4">
        <v>83.4</v>
      </c>
      <c r="K320" s="5">
        <v>83.4</v>
      </c>
      <c r="L320" t="s">
        <v>11</v>
      </c>
      <c r="M320">
        <f t="shared" si="9"/>
        <v>0</v>
      </c>
    </row>
    <row r="321" spans="1:13" ht="12.75">
      <c r="A321" s="1">
        <v>2019</v>
      </c>
      <c r="B321" t="s">
        <v>4</v>
      </c>
      <c r="C321" t="s">
        <v>29</v>
      </c>
      <c r="D321" t="s">
        <v>27</v>
      </c>
      <c r="E321" t="s">
        <v>16</v>
      </c>
      <c r="F321" t="str">
        <f t="shared" si="8"/>
        <v>Cover Crop</v>
      </c>
      <c r="G321" s="2">
        <v>1</v>
      </c>
      <c r="H321" s="3">
        <v>1684.5</v>
      </c>
      <c r="I321" s="4">
        <v>0</v>
      </c>
      <c r="J321" s="4">
        <v>53.9</v>
      </c>
      <c r="K321" s="5">
        <v>53.9</v>
      </c>
      <c r="L321" t="s">
        <v>11</v>
      </c>
      <c r="M321">
        <f t="shared" si="9"/>
        <v>0</v>
      </c>
    </row>
    <row r="322" spans="1:13" ht="12.75">
      <c r="A322" s="1">
        <v>2018</v>
      </c>
      <c r="B322" t="s">
        <v>4</v>
      </c>
      <c r="C322" t="s">
        <v>26</v>
      </c>
      <c r="D322" t="s">
        <v>27</v>
      </c>
      <c r="E322" t="s">
        <v>16</v>
      </c>
      <c r="F322" t="str">
        <f aca="true" t="shared" si="10" ref="F322:F385">IF(E322="DSL-04","Terrace System",IF(E322="DSL-44","Terrace System With UGO",IF(E322="DWP-03","Sod Waterway",IF(E322="DWP-01","Water and Sediment Control Basin",IF(E322="N340","Cover Crop",IF(E322="DWC-01","Water Impoundment Resevoir","Null"))))))</f>
        <v>Cover Crop</v>
      </c>
      <c r="G322" s="2">
        <v>1</v>
      </c>
      <c r="H322" s="3">
        <v>1449</v>
      </c>
      <c r="I322" s="4">
        <v>0</v>
      </c>
      <c r="J322" s="4">
        <v>48.3</v>
      </c>
      <c r="K322" s="5">
        <v>48.3</v>
      </c>
      <c r="L322" t="s">
        <v>11</v>
      </c>
      <c r="M322">
        <f aca="true" t="shared" si="11" ref="M322:M385">IF(E322="N340",0,10)</f>
        <v>0</v>
      </c>
    </row>
    <row r="323" spans="1:13" ht="12.75">
      <c r="A323" s="1">
        <v>2018</v>
      </c>
      <c r="B323" t="s">
        <v>4</v>
      </c>
      <c r="C323" t="s">
        <v>34</v>
      </c>
      <c r="D323" t="s">
        <v>27</v>
      </c>
      <c r="E323" t="s">
        <v>16</v>
      </c>
      <c r="F323" t="str">
        <f t="shared" si="10"/>
        <v>Cover Crop</v>
      </c>
      <c r="G323" s="2">
        <v>1</v>
      </c>
      <c r="H323" s="3">
        <v>1347</v>
      </c>
      <c r="I323" s="4">
        <v>0</v>
      </c>
      <c r="J323" s="4">
        <v>40.4</v>
      </c>
      <c r="K323" s="5">
        <v>40.4</v>
      </c>
      <c r="L323" t="s">
        <v>11</v>
      </c>
      <c r="M323">
        <f t="shared" si="11"/>
        <v>0</v>
      </c>
    </row>
    <row r="324" spans="1:13" ht="12.75">
      <c r="A324" s="1">
        <v>2016</v>
      </c>
      <c r="B324" t="s">
        <v>4</v>
      </c>
      <c r="C324" t="s">
        <v>34</v>
      </c>
      <c r="D324" t="s">
        <v>27</v>
      </c>
      <c r="E324" t="s">
        <v>16</v>
      </c>
      <c r="F324" t="str">
        <f t="shared" si="10"/>
        <v>Cover Crop</v>
      </c>
      <c r="G324" s="2">
        <v>1</v>
      </c>
      <c r="H324" s="3">
        <v>1339.5</v>
      </c>
      <c r="I324" s="4">
        <v>0</v>
      </c>
      <c r="J324" s="4">
        <v>31.8</v>
      </c>
      <c r="K324" s="5">
        <v>31.8</v>
      </c>
      <c r="L324" t="s">
        <v>11</v>
      </c>
      <c r="M324">
        <f t="shared" si="11"/>
        <v>0</v>
      </c>
    </row>
    <row r="325" spans="1:13" ht="12.75">
      <c r="A325" s="1">
        <v>2018</v>
      </c>
      <c r="B325" t="s">
        <v>4</v>
      </c>
      <c r="C325" t="s">
        <v>29</v>
      </c>
      <c r="D325" t="s">
        <v>27</v>
      </c>
      <c r="E325" t="s">
        <v>16</v>
      </c>
      <c r="F325" t="str">
        <f t="shared" si="10"/>
        <v>Cover Crop</v>
      </c>
      <c r="G325" s="2">
        <v>1</v>
      </c>
      <c r="H325" s="3">
        <v>693</v>
      </c>
      <c r="I325" s="4">
        <v>0</v>
      </c>
      <c r="J325" s="4">
        <v>18.6</v>
      </c>
      <c r="K325" s="5">
        <v>18.6</v>
      </c>
      <c r="L325" t="s">
        <v>11</v>
      </c>
      <c r="M325">
        <f t="shared" si="11"/>
        <v>0</v>
      </c>
    </row>
    <row r="326" spans="1:13" ht="12.75">
      <c r="A326" s="1">
        <v>2017</v>
      </c>
      <c r="B326" t="s">
        <v>4</v>
      </c>
      <c r="C326" t="s">
        <v>31</v>
      </c>
      <c r="D326" t="s">
        <v>27</v>
      </c>
      <c r="E326" t="s">
        <v>16</v>
      </c>
      <c r="F326" t="str">
        <f t="shared" si="10"/>
        <v>Cover Crop</v>
      </c>
      <c r="G326" s="2">
        <v>1</v>
      </c>
      <c r="H326" s="3">
        <v>595.5</v>
      </c>
      <c r="I326" s="4">
        <v>0</v>
      </c>
      <c r="J326" s="4">
        <v>17.6</v>
      </c>
      <c r="K326" s="5">
        <v>17.6</v>
      </c>
      <c r="L326" t="s">
        <v>11</v>
      </c>
      <c r="M326">
        <f t="shared" si="11"/>
        <v>0</v>
      </c>
    </row>
    <row r="327" spans="1:13" ht="12.75">
      <c r="A327" s="1">
        <v>2020</v>
      </c>
      <c r="B327" t="s">
        <v>4</v>
      </c>
      <c r="C327" t="s">
        <v>31</v>
      </c>
      <c r="D327" t="s">
        <v>32</v>
      </c>
      <c r="E327" t="s">
        <v>9</v>
      </c>
      <c r="F327" t="str">
        <f t="shared" si="10"/>
        <v>Terrace System With UGO</v>
      </c>
      <c r="G327" s="2">
        <v>1</v>
      </c>
      <c r="H327" s="3">
        <v>25000</v>
      </c>
      <c r="I327" s="4">
        <v>300</v>
      </c>
      <c r="J327" s="4">
        <v>30</v>
      </c>
      <c r="K327" s="5">
        <v>5010</v>
      </c>
      <c r="L327" t="s">
        <v>8</v>
      </c>
      <c r="M327">
        <f t="shared" si="11"/>
        <v>10</v>
      </c>
    </row>
    <row r="328" spans="1:13" ht="12.75">
      <c r="A328" s="1">
        <v>2019</v>
      </c>
      <c r="B328" t="s">
        <v>4</v>
      </c>
      <c r="C328" t="s">
        <v>31</v>
      </c>
      <c r="D328" t="s">
        <v>32</v>
      </c>
      <c r="E328" t="s">
        <v>16</v>
      </c>
      <c r="F328" t="str">
        <f t="shared" si="10"/>
        <v>Cover Crop</v>
      </c>
      <c r="G328" s="2">
        <v>1</v>
      </c>
      <c r="H328" s="3">
        <v>5803.5</v>
      </c>
      <c r="I328" s="4">
        <v>0</v>
      </c>
      <c r="J328" s="4">
        <v>191.2</v>
      </c>
      <c r="K328" s="5">
        <v>191.2</v>
      </c>
      <c r="L328" t="s">
        <v>11</v>
      </c>
      <c r="M328">
        <f t="shared" si="11"/>
        <v>0</v>
      </c>
    </row>
    <row r="329" spans="1:13" ht="12.75">
      <c r="A329" s="1">
        <v>2020</v>
      </c>
      <c r="B329" t="s">
        <v>56</v>
      </c>
      <c r="C329" t="s">
        <v>92</v>
      </c>
      <c r="D329" t="s">
        <v>65</v>
      </c>
      <c r="E329" t="s">
        <v>7</v>
      </c>
      <c r="F329" t="str">
        <f t="shared" si="10"/>
        <v>Terrace System</v>
      </c>
      <c r="G329" s="2">
        <v>1</v>
      </c>
      <c r="H329" s="3">
        <v>3345.18</v>
      </c>
      <c r="I329" s="4">
        <v>180</v>
      </c>
      <c r="J329" s="4">
        <v>19.3</v>
      </c>
      <c r="K329" s="5">
        <v>1520</v>
      </c>
      <c r="L329" t="s">
        <v>8</v>
      </c>
      <c r="M329">
        <f t="shared" si="11"/>
        <v>10</v>
      </c>
    </row>
    <row r="330" spans="1:13" ht="12.75">
      <c r="A330" s="1">
        <v>2016</v>
      </c>
      <c r="B330" t="s">
        <v>56</v>
      </c>
      <c r="C330" t="s">
        <v>87</v>
      </c>
      <c r="D330" t="s">
        <v>65</v>
      </c>
      <c r="E330" t="s">
        <v>7</v>
      </c>
      <c r="F330" t="str">
        <f t="shared" si="10"/>
        <v>Terrace System</v>
      </c>
      <c r="G330" s="2">
        <v>1</v>
      </c>
      <c r="H330" s="3">
        <v>8512.83</v>
      </c>
      <c r="I330" s="4">
        <v>302</v>
      </c>
      <c r="J330" s="4">
        <v>15.1</v>
      </c>
      <c r="K330" s="5">
        <v>3076</v>
      </c>
      <c r="L330" t="s">
        <v>8</v>
      </c>
      <c r="M330">
        <f t="shared" si="11"/>
        <v>10</v>
      </c>
    </row>
    <row r="331" spans="1:13" ht="12.75">
      <c r="A331" s="1">
        <v>2016</v>
      </c>
      <c r="B331" t="s">
        <v>56</v>
      </c>
      <c r="C331" t="s">
        <v>92</v>
      </c>
      <c r="D331" t="s">
        <v>65</v>
      </c>
      <c r="E331" t="s">
        <v>7</v>
      </c>
      <c r="F331" t="str">
        <f t="shared" si="10"/>
        <v>Terrace System</v>
      </c>
      <c r="G331" s="2">
        <v>1</v>
      </c>
      <c r="H331" s="3">
        <v>4405.86</v>
      </c>
      <c r="I331" s="4">
        <v>741</v>
      </c>
      <c r="J331" s="4">
        <v>6.7</v>
      </c>
      <c r="K331" s="5">
        <v>1592</v>
      </c>
      <c r="L331" t="s">
        <v>8</v>
      </c>
      <c r="M331">
        <f t="shared" si="11"/>
        <v>10</v>
      </c>
    </row>
    <row r="332" spans="1:13" ht="12.75">
      <c r="A332" s="1">
        <v>2019</v>
      </c>
      <c r="B332" t="s">
        <v>56</v>
      </c>
      <c r="C332" t="s">
        <v>86</v>
      </c>
      <c r="D332" t="s">
        <v>65</v>
      </c>
      <c r="E332" t="s">
        <v>7</v>
      </c>
      <c r="F332" t="str">
        <f t="shared" si="10"/>
        <v>Terrace System</v>
      </c>
      <c r="G332" s="2">
        <v>1</v>
      </c>
      <c r="H332" s="3">
        <v>2769.42</v>
      </c>
      <c r="I332" s="4">
        <v>240</v>
      </c>
      <c r="J332" s="4">
        <v>6</v>
      </c>
      <c r="K332" s="5">
        <v>808</v>
      </c>
      <c r="L332" t="s">
        <v>8</v>
      </c>
      <c r="M332">
        <f t="shared" si="11"/>
        <v>10</v>
      </c>
    </row>
    <row r="333" spans="1:13" ht="12.75">
      <c r="A333" s="1">
        <v>2019</v>
      </c>
      <c r="B333" t="s">
        <v>56</v>
      </c>
      <c r="C333" t="s">
        <v>87</v>
      </c>
      <c r="D333" t="s">
        <v>65</v>
      </c>
      <c r="E333" t="s">
        <v>7</v>
      </c>
      <c r="F333" t="str">
        <f t="shared" si="10"/>
        <v>Terrace System</v>
      </c>
      <c r="G333" s="2">
        <v>1</v>
      </c>
      <c r="H333" s="3">
        <v>3111.09</v>
      </c>
      <c r="I333" s="4">
        <v>105</v>
      </c>
      <c r="J333" s="4">
        <v>5.5</v>
      </c>
      <c r="K333" s="5">
        <v>1310</v>
      </c>
      <c r="L333" t="s">
        <v>8</v>
      </c>
      <c r="M333">
        <f t="shared" si="11"/>
        <v>10</v>
      </c>
    </row>
    <row r="334" spans="1:13" ht="12.75">
      <c r="A334" s="1">
        <v>2019</v>
      </c>
      <c r="B334" t="s">
        <v>56</v>
      </c>
      <c r="C334" t="s">
        <v>66</v>
      </c>
      <c r="D334" t="s">
        <v>65</v>
      </c>
      <c r="E334" t="s">
        <v>7</v>
      </c>
      <c r="F334" t="str">
        <f t="shared" si="10"/>
        <v>Terrace System</v>
      </c>
      <c r="G334" s="2">
        <v>1</v>
      </c>
      <c r="H334" s="3">
        <v>2902.83</v>
      </c>
      <c r="I334" s="4">
        <v>117</v>
      </c>
      <c r="J334" s="4">
        <v>3.7</v>
      </c>
      <c r="K334" s="5">
        <v>915</v>
      </c>
      <c r="L334" t="s">
        <v>8</v>
      </c>
      <c r="M334">
        <f t="shared" si="11"/>
        <v>10</v>
      </c>
    </row>
    <row r="335" spans="1:13" ht="12.75">
      <c r="A335" s="1">
        <v>2019</v>
      </c>
      <c r="B335" t="s">
        <v>56</v>
      </c>
      <c r="C335" t="s">
        <v>92</v>
      </c>
      <c r="D335" t="s">
        <v>65</v>
      </c>
      <c r="E335" t="s">
        <v>7</v>
      </c>
      <c r="F335" t="str">
        <f t="shared" si="10"/>
        <v>Terrace System</v>
      </c>
      <c r="G335" s="2">
        <v>1</v>
      </c>
      <c r="H335" s="3">
        <v>2292.17</v>
      </c>
      <c r="I335" s="4">
        <v>304</v>
      </c>
      <c r="J335" s="4">
        <v>3.7</v>
      </c>
      <c r="K335" s="5">
        <v>905</v>
      </c>
      <c r="L335" t="s">
        <v>8</v>
      </c>
      <c r="M335">
        <f t="shared" si="11"/>
        <v>10</v>
      </c>
    </row>
    <row r="336" spans="1:13" ht="12.75">
      <c r="A336" s="1">
        <v>2018</v>
      </c>
      <c r="B336" t="s">
        <v>56</v>
      </c>
      <c r="C336" t="s">
        <v>92</v>
      </c>
      <c r="D336" t="s">
        <v>65</v>
      </c>
      <c r="E336" t="s">
        <v>9</v>
      </c>
      <c r="F336" t="str">
        <f t="shared" si="10"/>
        <v>Terrace System With UGO</v>
      </c>
      <c r="G336" s="2">
        <v>1</v>
      </c>
      <c r="H336" s="3">
        <v>30000</v>
      </c>
      <c r="I336" s="4">
        <v>2572</v>
      </c>
      <c r="J336" s="4">
        <v>32.1</v>
      </c>
      <c r="K336" s="5">
        <v>7281</v>
      </c>
      <c r="L336" t="s">
        <v>8</v>
      </c>
      <c r="M336">
        <f t="shared" si="11"/>
        <v>10</v>
      </c>
    </row>
    <row r="337" spans="1:13" ht="12.75">
      <c r="A337" s="1">
        <v>2019</v>
      </c>
      <c r="B337" t="s">
        <v>56</v>
      </c>
      <c r="C337" t="s">
        <v>66</v>
      </c>
      <c r="D337" t="s">
        <v>65</v>
      </c>
      <c r="E337" t="s">
        <v>9</v>
      </c>
      <c r="F337" t="str">
        <f t="shared" si="10"/>
        <v>Terrace System With UGO</v>
      </c>
      <c r="G337" s="2">
        <v>1</v>
      </c>
      <c r="H337" s="3">
        <v>29855.07</v>
      </c>
      <c r="I337" s="4">
        <v>537</v>
      </c>
      <c r="J337" s="4">
        <v>24.7</v>
      </c>
      <c r="K337" s="5">
        <v>6183</v>
      </c>
      <c r="L337" t="s">
        <v>8</v>
      </c>
      <c r="M337">
        <f t="shared" si="11"/>
        <v>10</v>
      </c>
    </row>
    <row r="338" spans="1:13" ht="12.75">
      <c r="A338" s="1">
        <v>2017</v>
      </c>
      <c r="B338" t="s">
        <v>56</v>
      </c>
      <c r="C338" t="s">
        <v>64</v>
      </c>
      <c r="D338" t="s">
        <v>65</v>
      </c>
      <c r="E338" t="s">
        <v>9</v>
      </c>
      <c r="F338" t="str">
        <f t="shared" si="10"/>
        <v>Terrace System With UGO</v>
      </c>
      <c r="G338" s="2">
        <v>1</v>
      </c>
      <c r="H338" s="3">
        <v>30621.35</v>
      </c>
      <c r="I338" s="4">
        <v>627</v>
      </c>
      <c r="J338" s="4">
        <v>23.7</v>
      </c>
      <c r="K338" s="5">
        <v>5728</v>
      </c>
      <c r="L338" t="s">
        <v>8</v>
      </c>
      <c r="M338">
        <f t="shared" si="11"/>
        <v>10</v>
      </c>
    </row>
    <row r="339" spans="1:13" ht="12.75">
      <c r="A339" s="1">
        <v>2020</v>
      </c>
      <c r="B339" t="s">
        <v>56</v>
      </c>
      <c r="C339" t="s">
        <v>92</v>
      </c>
      <c r="D339" t="s">
        <v>65</v>
      </c>
      <c r="E339" t="s">
        <v>9</v>
      </c>
      <c r="F339" t="str">
        <f t="shared" si="10"/>
        <v>Terrace System With UGO</v>
      </c>
      <c r="G339" s="2">
        <v>1</v>
      </c>
      <c r="H339" s="3">
        <v>28121.26</v>
      </c>
      <c r="I339" s="4">
        <v>120</v>
      </c>
      <c r="J339" s="4">
        <v>13.4</v>
      </c>
      <c r="K339" s="5">
        <v>6207</v>
      </c>
      <c r="L339" t="s">
        <v>8</v>
      </c>
      <c r="M339">
        <f t="shared" si="11"/>
        <v>10</v>
      </c>
    </row>
    <row r="340" spans="1:13" ht="12.75">
      <c r="A340" s="1">
        <v>2016</v>
      </c>
      <c r="B340" t="s">
        <v>56</v>
      </c>
      <c r="C340" t="s">
        <v>66</v>
      </c>
      <c r="D340" t="s">
        <v>65</v>
      </c>
      <c r="E340" t="s">
        <v>9</v>
      </c>
      <c r="F340" t="str">
        <f t="shared" si="10"/>
        <v>Terrace System With UGO</v>
      </c>
      <c r="G340" s="2">
        <v>1</v>
      </c>
      <c r="H340" s="3">
        <v>11542</v>
      </c>
      <c r="I340" s="4">
        <v>514</v>
      </c>
      <c r="J340" s="4">
        <v>12.2</v>
      </c>
      <c r="K340" s="5">
        <v>2320</v>
      </c>
      <c r="L340" t="s">
        <v>8</v>
      </c>
      <c r="M340">
        <f t="shared" si="11"/>
        <v>10</v>
      </c>
    </row>
    <row r="341" spans="1:13" ht="12.75">
      <c r="A341" s="1">
        <v>2020</v>
      </c>
      <c r="B341" t="s">
        <v>56</v>
      </c>
      <c r="C341" t="s">
        <v>87</v>
      </c>
      <c r="D341" t="s">
        <v>65</v>
      </c>
      <c r="E341" t="s">
        <v>9</v>
      </c>
      <c r="F341" t="str">
        <f t="shared" si="10"/>
        <v>Terrace System With UGO</v>
      </c>
      <c r="G341" s="2">
        <v>1</v>
      </c>
      <c r="H341" s="3">
        <v>13266.46</v>
      </c>
      <c r="I341" s="4">
        <v>356</v>
      </c>
      <c r="J341" s="4">
        <v>11.6</v>
      </c>
      <c r="K341" s="5">
        <v>2908</v>
      </c>
      <c r="L341" t="s">
        <v>8</v>
      </c>
      <c r="M341">
        <f t="shared" si="11"/>
        <v>10</v>
      </c>
    </row>
    <row r="342" spans="1:13" ht="12.75">
      <c r="A342" s="1">
        <v>2019</v>
      </c>
      <c r="B342" t="s">
        <v>56</v>
      </c>
      <c r="C342" t="s">
        <v>86</v>
      </c>
      <c r="D342" t="s">
        <v>65</v>
      </c>
      <c r="E342" t="s">
        <v>9</v>
      </c>
      <c r="F342" t="str">
        <f t="shared" si="10"/>
        <v>Terrace System With UGO</v>
      </c>
      <c r="G342" s="2">
        <v>1</v>
      </c>
      <c r="H342" s="3">
        <v>10484.34</v>
      </c>
      <c r="I342" s="4">
        <v>282</v>
      </c>
      <c r="J342" s="4">
        <v>9.2</v>
      </c>
      <c r="K342" s="5">
        <v>2087</v>
      </c>
      <c r="L342" t="s">
        <v>8</v>
      </c>
      <c r="M342">
        <f t="shared" si="11"/>
        <v>10</v>
      </c>
    </row>
    <row r="343" spans="1:13" ht="12.75">
      <c r="A343" s="1">
        <v>2016</v>
      </c>
      <c r="B343" t="s">
        <v>56</v>
      </c>
      <c r="C343" t="s">
        <v>92</v>
      </c>
      <c r="D343" t="s">
        <v>65</v>
      </c>
      <c r="E343" t="s">
        <v>10</v>
      </c>
      <c r="F343" t="str">
        <f t="shared" si="10"/>
        <v>Sod Waterway</v>
      </c>
      <c r="G343" s="2">
        <v>4</v>
      </c>
      <c r="H343" s="3">
        <v>23365.86</v>
      </c>
      <c r="I343" s="4">
        <v>1550</v>
      </c>
      <c r="J343" s="4">
        <v>134.2</v>
      </c>
      <c r="K343" s="5">
        <v>9.58</v>
      </c>
      <c r="L343" t="s">
        <v>11</v>
      </c>
      <c r="M343">
        <f t="shared" si="11"/>
        <v>10</v>
      </c>
    </row>
    <row r="344" spans="1:13" ht="12.75">
      <c r="A344" s="1">
        <v>2019</v>
      </c>
      <c r="B344" t="s">
        <v>56</v>
      </c>
      <c r="C344" t="s">
        <v>92</v>
      </c>
      <c r="D344" t="s">
        <v>65</v>
      </c>
      <c r="E344" t="s">
        <v>10</v>
      </c>
      <c r="F344" t="str">
        <f t="shared" si="10"/>
        <v>Sod Waterway</v>
      </c>
      <c r="G344" s="2">
        <v>1</v>
      </c>
      <c r="H344" s="3">
        <v>6552.85</v>
      </c>
      <c r="I344" s="4">
        <v>850</v>
      </c>
      <c r="J344" s="4">
        <v>81</v>
      </c>
      <c r="K344" s="5">
        <v>1.6</v>
      </c>
      <c r="L344" t="s">
        <v>11</v>
      </c>
      <c r="M344">
        <f t="shared" si="11"/>
        <v>10</v>
      </c>
    </row>
    <row r="345" spans="1:13" ht="12.75">
      <c r="A345" s="1">
        <v>2017</v>
      </c>
      <c r="B345" t="s">
        <v>56</v>
      </c>
      <c r="C345" t="s">
        <v>66</v>
      </c>
      <c r="D345" t="s">
        <v>65</v>
      </c>
      <c r="E345" t="s">
        <v>10</v>
      </c>
      <c r="F345" t="str">
        <f t="shared" si="10"/>
        <v>Sod Waterway</v>
      </c>
      <c r="G345" s="2">
        <v>1</v>
      </c>
      <c r="H345" s="3">
        <v>6008.49</v>
      </c>
      <c r="I345" s="4">
        <v>480</v>
      </c>
      <c r="J345" s="4">
        <v>49.6</v>
      </c>
      <c r="K345" s="5">
        <v>2.2</v>
      </c>
      <c r="L345" t="s">
        <v>11</v>
      </c>
      <c r="M345">
        <f t="shared" si="11"/>
        <v>10</v>
      </c>
    </row>
    <row r="346" spans="1:13" ht="12.75">
      <c r="A346" s="1">
        <v>2018</v>
      </c>
      <c r="B346" t="s">
        <v>56</v>
      </c>
      <c r="C346" t="s">
        <v>92</v>
      </c>
      <c r="D346" t="s">
        <v>65</v>
      </c>
      <c r="E346" t="s">
        <v>10</v>
      </c>
      <c r="F346" t="str">
        <f t="shared" si="10"/>
        <v>Sod Waterway</v>
      </c>
      <c r="G346" s="2">
        <v>1</v>
      </c>
      <c r="H346" s="3">
        <v>2450.76</v>
      </c>
      <c r="I346" s="4">
        <v>120</v>
      </c>
      <c r="J346" s="4">
        <v>39.1</v>
      </c>
      <c r="K346" s="5">
        <v>0.9</v>
      </c>
      <c r="L346" t="s">
        <v>11</v>
      </c>
      <c r="M346">
        <f t="shared" si="11"/>
        <v>10</v>
      </c>
    </row>
    <row r="347" spans="1:13" ht="12.75">
      <c r="A347" s="1">
        <v>2017</v>
      </c>
      <c r="B347" t="s">
        <v>56</v>
      </c>
      <c r="C347" t="s">
        <v>91</v>
      </c>
      <c r="D347" t="s">
        <v>65</v>
      </c>
      <c r="E347" t="s">
        <v>10</v>
      </c>
      <c r="F347" t="str">
        <f t="shared" si="10"/>
        <v>Sod Waterway</v>
      </c>
      <c r="G347" s="2">
        <v>1</v>
      </c>
      <c r="H347" s="3">
        <v>3548.4</v>
      </c>
      <c r="I347" s="4">
        <v>310</v>
      </c>
      <c r="J347" s="4">
        <v>30.5</v>
      </c>
      <c r="K347" s="5">
        <v>1.5</v>
      </c>
      <c r="L347" t="s">
        <v>11</v>
      </c>
      <c r="M347">
        <f t="shared" si="11"/>
        <v>10</v>
      </c>
    </row>
    <row r="348" spans="1:13" ht="12.75">
      <c r="A348" s="1">
        <v>2016</v>
      </c>
      <c r="B348" t="s">
        <v>56</v>
      </c>
      <c r="C348" t="s">
        <v>93</v>
      </c>
      <c r="D348" t="s">
        <v>65</v>
      </c>
      <c r="E348" t="s">
        <v>10</v>
      </c>
      <c r="F348" t="str">
        <f t="shared" si="10"/>
        <v>Sod Waterway</v>
      </c>
      <c r="G348" s="2">
        <v>1</v>
      </c>
      <c r="H348" s="3">
        <v>8828.83</v>
      </c>
      <c r="I348" s="4">
        <v>320</v>
      </c>
      <c r="J348" s="4">
        <v>28.7</v>
      </c>
      <c r="K348" s="5">
        <v>3.3</v>
      </c>
      <c r="L348" t="s">
        <v>11</v>
      </c>
      <c r="M348">
        <f t="shared" si="11"/>
        <v>10</v>
      </c>
    </row>
    <row r="349" spans="1:13" ht="12.75">
      <c r="A349" s="1">
        <v>2016</v>
      </c>
      <c r="B349" t="s">
        <v>56</v>
      </c>
      <c r="C349" t="s">
        <v>87</v>
      </c>
      <c r="D349" t="s">
        <v>65</v>
      </c>
      <c r="E349" t="s">
        <v>10</v>
      </c>
      <c r="F349" t="str">
        <f t="shared" si="10"/>
        <v>Sod Waterway</v>
      </c>
      <c r="G349" s="2">
        <v>1</v>
      </c>
      <c r="H349" s="3">
        <v>2588.7</v>
      </c>
      <c r="I349" s="4">
        <v>310</v>
      </c>
      <c r="J349" s="4">
        <v>10.9</v>
      </c>
      <c r="K349" s="5">
        <v>0.9</v>
      </c>
      <c r="L349" t="s">
        <v>11</v>
      </c>
      <c r="M349">
        <f t="shared" si="11"/>
        <v>10</v>
      </c>
    </row>
    <row r="350" spans="1:13" ht="12.75">
      <c r="A350" s="1">
        <v>2016</v>
      </c>
      <c r="B350" t="s">
        <v>56</v>
      </c>
      <c r="C350" t="s">
        <v>85</v>
      </c>
      <c r="D350" t="s">
        <v>65</v>
      </c>
      <c r="E350" t="s">
        <v>10</v>
      </c>
      <c r="F350" t="str">
        <f t="shared" si="10"/>
        <v>Sod Waterway</v>
      </c>
      <c r="G350" s="2">
        <v>1</v>
      </c>
      <c r="H350" s="3">
        <v>5946.96</v>
      </c>
      <c r="I350" s="4">
        <v>250</v>
      </c>
      <c r="J350" s="4">
        <v>2</v>
      </c>
      <c r="K350" s="5">
        <v>2.87</v>
      </c>
      <c r="L350" t="s">
        <v>11</v>
      </c>
      <c r="M350">
        <f t="shared" si="11"/>
        <v>10</v>
      </c>
    </row>
    <row r="351" spans="1:13" ht="12.75">
      <c r="A351" s="1">
        <v>2019</v>
      </c>
      <c r="B351" t="s">
        <v>56</v>
      </c>
      <c r="C351" t="s">
        <v>66</v>
      </c>
      <c r="D351" t="s">
        <v>65</v>
      </c>
      <c r="E351" t="s">
        <v>16</v>
      </c>
      <c r="F351" t="str">
        <f t="shared" si="10"/>
        <v>Cover Crop</v>
      </c>
      <c r="G351" s="2">
        <v>7</v>
      </c>
      <c r="H351" s="3">
        <v>23109.5</v>
      </c>
      <c r="I351" s="4">
        <v>0</v>
      </c>
      <c r="J351" s="4">
        <v>555.8</v>
      </c>
      <c r="K351" s="5">
        <v>555.8</v>
      </c>
      <c r="L351" t="s">
        <v>11</v>
      </c>
      <c r="M351">
        <f t="shared" si="11"/>
        <v>0</v>
      </c>
    </row>
    <row r="352" spans="1:13" ht="12.75">
      <c r="A352" s="1">
        <v>2019</v>
      </c>
      <c r="B352" t="s">
        <v>56</v>
      </c>
      <c r="C352" t="s">
        <v>85</v>
      </c>
      <c r="D352" t="s">
        <v>65</v>
      </c>
      <c r="E352" t="s">
        <v>16</v>
      </c>
      <c r="F352" t="str">
        <f t="shared" si="10"/>
        <v>Cover Crop</v>
      </c>
      <c r="G352" s="2">
        <v>4</v>
      </c>
      <c r="H352" s="3">
        <v>11647.5</v>
      </c>
      <c r="I352" s="4">
        <v>0</v>
      </c>
      <c r="J352" s="4">
        <v>323.9</v>
      </c>
      <c r="K352" s="5">
        <v>323.9</v>
      </c>
      <c r="L352" t="s">
        <v>11</v>
      </c>
      <c r="M352">
        <f t="shared" si="11"/>
        <v>0</v>
      </c>
    </row>
    <row r="353" spans="1:13" ht="12.75">
      <c r="A353" s="1">
        <v>2019</v>
      </c>
      <c r="B353" t="s">
        <v>56</v>
      </c>
      <c r="C353" t="s">
        <v>86</v>
      </c>
      <c r="D353" t="s">
        <v>65</v>
      </c>
      <c r="E353" t="s">
        <v>16</v>
      </c>
      <c r="F353" t="str">
        <f t="shared" si="10"/>
        <v>Cover Crop</v>
      </c>
      <c r="G353" s="2">
        <v>5</v>
      </c>
      <c r="H353" s="3">
        <v>10426</v>
      </c>
      <c r="I353" s="4">
        <v>0</v>
      </c>
      <c r="J353" s="4">
        <v>298</v>
      </c>
      <c r="K353" s="5">
        <v>298</v>
      </c>
      <c r="L353" t="s">
        <v>11</v>
      </c>
      <c r="M353">
        <f t="shared" si="11"/>
        <v>0</v>
      </c>
    </row>
    <row r="354" spans="1:13" ht="12.75">
      <c r="A354" s="1">
        <v>2019</v>
      </c>
      <c r="B354" t="s">
        <v>56</v>
      </c>
      <c r="C354" t="s">
        <v>91</v>
      </c>
      <c r="D354" t="s">
        <v>65</v>
      </c>
      <c r="E354" t="s">
        <v>16</v>
      </c>
      <c r="F354" t="str">
        <f t="shared" si="10"/>
        <v>Cover Crop</v>
      </c>
      <c r="G354" s="2">
        <v>2</v>
      </c>
      <c r="H354" s="3">
        <v>4762.5</v>
      </c>
      <c r="I354" s="4">
        <v>0</v>
      </c>
      <c r="J354" s="4">
        <v>152</v>
      </c>
      <c r="K354" s="5">
        <v>152</v>
      </c>
      <c r="L354" t="s">
        <v>11</v>
      </c>
      <c r="M354">
        <f t="shared" si="11"/>
        <v>0</v>
      </c>
    </row>
    <row r="355" spans="1:13" ht="12.75">
      <c r="A355" s="1">
        <v>2017</v>
      </c>
      <c r="B355" t="s">
        <v>56</v>
      </c>
      <c r="C355" t="s">
        <v>85</v>
      </c>
      <c r="D355" t="s">
        <v>65</v>
      </c>
      <c r="E355" t="s">
        <v>16</v>
      </c>
      <c r="F355" t="str">
        <f t="shared" si="10"/>
        <v>Cover Crop</v>
      </c>
      <c r="G355" s="2">
        <v>1</v>
      </c>
      <c r="H355" s="3">
        <v>3027.5</v>
      </c>
      <c r="I355" s="4">
        <v>0</v>
      </c>
      <c r="J355" s="4">
        <v>74</v>
      </c>
      <c r="K355" s="5">
        <v>74</v>
      </c>
      <c r="L355" t="s">
        <v>11</v>
      </c>
      <c r="M355">
        <f t="shared" si="11"/>
        <v>0</v>
      </c>
    </row>
    <row r="356" spans="1:13" ht="12.75">
      <c r="A356" s="1">
        <v>2018</v>
      </c>
      <c r="B356" t="s">
        <v>56</v>
      </c>
      <c r="C356" t="s">
        <v>86</v>
      </c>
      <c r="D356" t="s">
        <v>65</v>
      </c>
      <c r="E356" t="s">
        <v>16</v>
      </c>
      <c r="F356" t="str">
        <f t="shared" si="10"/>
        <v>Cover Crop</v>
      </c>
      <c r="G356" s="2">
        <v>1</v>
      </c>
      <c r="H356" s="3">
        <v>1383</v>
      </c>
      <c r="I356" s="4">
        <v>0</v>
      </c>
      <c r="J356" s="4">
        <v>31.2</v>
      </c>
      <c r="K356" s="5">
        <v>31.25</v>
      </c>
      <c r="L356" t="s">
        <v>11</v>
      </c>
      <c r="M356">
        <f t="shared" si="11"/>
        <v>0</v>
      </c>
    </row>
    <row r="357" spans="1:13" ht="12.75">
      <c r="A357" s="1">
        <v>2017</v>
      </c>
      <c r="B357" t="s">
        <v>56</v>
      </c>
      <c r="C357" t="s">
        <v>86</v>
      </c>
      <c r="D357" t="s">
        <v>65</v>
      </c>
      <c r="E357" t="s">
        <v>16</v>
      </c>
      <c r="F357" t="str">
        <f t="shared" si="10"/>
        <v>Cover Crop</v>
      </c>
      <c r="G357" s="2">
        <v>1</v>
      </c>
      <c r="H357" s="3">
        <v>1107.5</v>
      </c>
      <c r="I357" s="4">
        <v>0</v>
      </c>
      <c r="J357" s="4">
        <v>26</v>
      </c>
      <c r="K357" s="5">
        <v>26</v>
      </c>
      <c r="L357" t="s">
        <v>11</v>
      </c>
      <c r="M357">
        <f t="shared" si="11"/>
        <v>0</v>
      </c>
    </row>
    <row r="358" spans="1:13" ht="12.75">
      <c r="A358" s="1">
        <v>2017</v>
      </c>
      <c r="B358" t="s">
        <v>56</v>
      </c>
      <c r="C358" t="s">
        <v>109</v>
      </c>
      <c r="D358" t="s">
        <v>106</v>
      </c>
      <c r="E358" t="s">
        <v>7</v>
      </c>
      <c r="F358" t="str">
        <f t="shared" si="10"/>
        <v>Terrace System</v>
      </c>
      <c r="G358" s="2">
        <v>1</v>
      </c>
      <c r="H358" s="3">
        <v>4104</v>
      </c>
      <c r="I358" s="4">
        <v>100</v>
      </c>
      <c r="J358" s="4">
        <v>9.7</v>
      </c>
      <c r="K358" s="5">
        <v>1900</v>
      </c>
      <c r="L358" t="s">
        <v>8</v>
      </c>
      <c r="M358">
        <f t="shared" si="11"/>
        <v>10</v>
      </c>
    </row>
    <row r="359" spans="1:13" ht="12.75">
      <c r="A359" s="1">
        <v>2018</v>
      </c>
      <c r="B359" t="s">
        <v>56</v>
      </c>
      <c r="C359" t="s">
        <v>108</v>
      </c>
      <c r="D359" t="s">
        <v>106</v>
      </c>
      <c r="E359" t="s">
        <v>9</v>
      </c>
      <c r="F359" t="str">
        <f t="shared" si="10"/>
        <v>Terrace System With UGO</v>
      </c>
      <c r="G359" s="2">
        <v>2</v>
      </c>
      <c r="H359" s="3">
        <v>27473.38</v>
      </c>
      <c r="I359" s="4">
        <v>1362</v>
      </c>
      <c r="J359" s="4">
        <v>27.5</v>
      </c>
      <c r="K359" s="5">
        <v>6330</v>
      </c>
      <c r="L359" t="s">
        <v>8</v>
      </c>
      <c r="M359">
        <f t="shared" si="11"/>
        <v>10</v>
      </c>
    </row>
    <row r="360" spans="1:13" ht="12.75">
      <c r="A360" s="1">
        <v>2018</v>
      </c>
      <c r="B360" t="s">
        <v>56</v>
      </c>
      <c r="C360" t="s">
        <v>105</v>
      </c>
      <c r="D360" t="s">
        <v>106</v>
      </c>
      <c r="E360" t="s">
        <v>9</v>
      </c>
      <c r="F360" t="str">
        <f t="shared" si="10"/>
        <v>Terrace System With UGO</v>
      </c>
      <c r="G360" s="2">
        <v>1</v>
      </c>
      <c r="H360" s="3">
        <v>27394.65</v>
      </c>
      <c r="I360" s="4">
        <v>782</v>
      </c>
      <c r="J360" s="4">
        <v>16.8</v>
      </c>
      <c r="K360" s="5">
        <v>4034</v>
      </c>
      <c r="L360" t="s">
        <v>8</v>
      </c>
      <c r="M360">
        <f t="shared" si="11"/>
        <v>10</v>
      </c>
    </row>
    <row r="361" spans="1:13" ht="12.75">
      <c r="A361" s="1">
        <v>2016</v>
      </c>
      <c r="B361" t="s">
        <v>56</v>
      </c>
      <c r="C361" t="s">
        <v>105</v>
      </c>
      <c r="D361" t="s">
        <v>106</v>
      </c>
      <c r="E361" t="s">
        <v>9</v>
      </c>
      <c r="F361" t="str">
        <f t="shared" si="10"/>
        <v>Terrace System With UGO</v>
      </c>
      <c r="G361" s="2">
        <v>1</v>
      </c>
      <c r="H361" s="3">
        <v>11975.38</v>
      </c>
      <c r="I361" s="4">
        <v>440</v>
      </c>
      <c r="J361" s="4">
        <v>16</v>
      </c>
      <c r="K361" s="5">
        <v>3189</v>
      </c>
      <c r="L361" t="s">
        <v>8</v>
      </c>
      <c r="M361">
        <f t="shared" si="11"/>
        <v>10</v>
      </c>
    </row>
    <row r="362" spans="1:13" ht="12.75">
      <c r="A362" s="1">
        <v>2016</v>
      </c>
      <c r="B362" t="s">
        <v>56</v>
      </c>
      <c r="C362" t="s">
        <v>109</v>
      </c>
      <c r="D362" t="s">
        <v>106</v>
      </c>
      <c r="E362" t="s">
        <v>10</v>
      </c>
      <c r="F362" t="str">
        <f t="shared" si="10"/>
        <v>Sod Waterway</v>
      </c>
      <c r="G362" s="2">
        <v>2</v>
      </c>
      <c r="H362" s="3">
        <v>2579.85</v>
      </c>
      <c r="I362" s="4">
        <v>320</v>
      </c>
      <c r="J362" s="4">
        <v>152</v>
      </c>
      <c r="K362" s="5">
        <v>0.92</v>
      </c>
      <c r="L362" t="s">
        <v>11</v>
      </c>
      <c r="M362">
        <f t="shared" si="11"/>
        <v>10</v>
      </c>
    </row>
    <row r="363" spans="1:13" ht="12.75">
      <c r="A363" s="1">
        <v>2019</v>
      </c>
      <c r="B363" t="s">
        <v>56</v>
      </c>
      <c r="C363" t="s">
        <v>105</v>
      </c>
      <c r="D363" t="s">
        <v>106</v>
      </c>
      <c r="E363" t="s">
        <v>10</v>
      </c>
      <c r="F363" t="str">
        <f t="shared" si="10"/>
        <v>Sod Waterway</v>
      </c>
      <c r="G363" s="2">
        <v>1</v>
      </c>
      <c r="H363" s="3">
        <v>7472.97</v>
      </c>
      <c r="I363" s="4">
        <v>1090</v>
      </c>
      <c r="J363" s="4">
        <v>100.3</v>
      </c>
      <c r="K363" s="5">
        <v>2.6</v>
      </c>
      <c r="L363" t="s">
        <v>11</v>
      </c>
      <c r="M363">
        <f t="shared" si="11"/>
        <v>10</v>
      </c>
    </row>
    <row r="364" spans="1:13" ht="12.75">
      <c r="A364" s="1">
        <v>2017</v>
      </c>
      <c r="B364" t="s">
        <v>56</v>
      </c>
      <c r="C364" t="s">
        <v>105</v>
      </c>
      <c r="D364" t="s">
        <v>106</v>
      </c>
      <c r="E364" t="s">
        <v>10</v>
      </c>
      <c r="F364" t="str">
        <f t="shared" si="10"/>
        <v>Sod Waterway</v>
      </c>
      <c r="G364" s="2">
        <v>1</v>
      </c>
      <c r="H364" s="3">
        <v>12618.13</v>
      </c>
      <c r="I364" s="4">
        <v>1000</v>
      </c>
      <c r="J364" s="4">
        <v>91.7</v>
      </c>
      <c r="K364" s="5">
        <v>3.3</v>
      </c>
      <c r="L364" t="s">
        <v>11</v>
      </c>
      <c r="M364">
        <f t="shared" si="11"/>
        <v>10</v>
      </c>
    </row>
    <row r="365" spans="1:13" ht="12.75">
      <c r="A365" s="1">
        <v>2017</v>
      </c>
      <c r="B365" t="s">
        <v>56</v>
      </c>
      <c r="C365" t="s">
        <v>109</v>
      </c>
      <c r="D365" t="s">
        <v>106</v>
      </c>
      <c r="E365" t="s">
        <v>10</v>
      </c>
      <c r="F365" t="str">
        <f t="shared" si="10"/>
        <v>Sod Waterway</v>
      </c>
      <c r="G365" s="2">
        <v>1</v>
      </c>
      <c r="H365" s="3">
        <v>7259.53</v>
      </c>
      <c r="I365" s="4">
        <v>870</v>
      </c>
      <c r="J365" s="4">
        <v>81.8</v>
      </c>
      <c r="K365" s="5">
        <v>1.9</v>
      </c>
      <c r="L365" t="s">
        <v>11</v>
      </c>
      <c r="M365">
        <f t="shared" si="11"/>
        <v>10</v>
      </c>
    </row>
    <row r="366" spans="1:13" ht="12.75">
      <c r="A366" s="1">
        <v>2019</v>
      </c>
      <c r="B366" t="s">
        <v>56</v>
      </c>
      <c r="C366" t="s">
        <v>76</v>
      </c>
      <c r="D366" t="s">
        <v>57</v>
      </c>
      <c r="E366" t="s">
        <v>7</v>
      </c>
      <c r="F366" t="str">
        <f t="shared" si="10"/>
        <v>Terrace System</v>
      </c>
      <c r="G366" s="2">
        <v>1</v>
      </c>
      <c r="H366" s="3">
        <v>8373.42</v>
      </c>
      <c r="I366" s="4">
        <v>503</v>
      </c>
      <c r="J366" s="4">
        <v>20.3</v>
      </c>
      <c r="K366" s="5">
        <v>4229</v>
      </c>
      <c r="L366" t="s">
        <v>8</v>
      </c>
      <c r="M366">
        <f t="shared" si="11"/>
        <v>10</v>
      </c>
    </row>
    <row r="367" spans="1:13" ht="12.75">
      <c r="A367" s="1">
        <v>2019</v>
      </c>
      <c r="B367" t="s">
        <v>56</v>
      </c>
      <c r="C367" t="s">
        <v>64</v>
      </c>
      <c r="D367" t="s">
        <v>57</v>
      </c>
      <c r="E367" t="s">
        <v>7</v>
      </c>
      <c r="F367" t="str">
        <f t="shared" si="10"/>
        <v>Terrace System</v>
      </c>
      <c r="G367" s="2">
        <v>1</v>
      </c>
      <c r="H367" s="3">
        <v>6568.66</v>
      </c>
      <c r="I367" s="4">
        <v>180</v>
      </c>
      <c r="J367" s="4">
        <v>8.7</v>
      </c>
      <c r="K367" s="5">
        <v>3553</v>
      </c>
      <c r="L367" t="s">
        <v>8</v>
      </c>
      <c r="M367">
        <f t="shared" si="11"/>
        <v>10</v>
      </c>
    </row>
    <row r="368" spans="1:13" ht="12.75">
      <c r="A368" s="1">
        <v>2016</v>
      </c>
      <c r="B368" t="s">
        <v>56</v>
      </c>
      <c r="C368" t="s">
        <v>77</v>
      </c>
      <c r="D368" t="s">
        <v>57</v>
      </c>
      <c r="E368" t="s">
        <v>7</v>
      </c>
      <c r="F368" t="str">
        <f t="shared" si="10"/>
        <v>Terrace System</v>
      </c>
      <c r="G368" s="2">
        <v>1</v>
      </c>
      <c r="H368" s="3">
        <v>182.85</v>
      </c>
      <c r="I368" s="4">
        <v>231</v>
      </c>
      <c r="J368" s="4">
        <v>1.7</v>
      </c>
      <c r="K368" s="5">
        <v>92</v>
      </c>
      <c r="L368" t="s">
        <v>8</v>
      </c>
      <c r="M368">
        <f t="shared" si="11"/>
        <v>10</v>
      </c>
    </row>
    <row r="369" spans="1:13" ht="12.75">
      <c r="A369" s="1">
        <v>2019</v>
      </c>
      <c r="B369" t="s">
        <v>56</v>
      </c>
      <c r="C369" t="s">
        <v>64</v>
      </c>
      <c r="D369" t="s">
        <v>57</v>
      </c>
      <c r="E369" t="s">
        <v>9</v>
      </c>
      <c r="F369" t="str">
        <f t="shared" si="10"/>
        <v>Terrace System With UGO</v>
      </c>
      <c r="G369" s="2">
        <v>2</v>
      </c>
      <c r="H369" s="3">
        <v>39944.87</v>
      </c>
      <c r="I369" s="4">
        <v>39514</v>
      </c>
      <c r="J369" s="4">
        <v>42.9</v>
      </c>
      <c r="K369" s="5">
        <v>11455</v>
      </c>
      <c r="L369" t="s">
        <v>8</v>
      </c>
      <c r="M369">
        <f t="shared" si="11"/>
        <v>10</v>
      </c>
    </row>
    <row r="370" spans="1:13" ht="12.75">
      <c r="A370" s="1">
        <v>2019</v>
      </c>
      <c r="B370" t="s">
        <v>56</v>
      </c>
      <c r="C370" t="s">
        <v>75</v>
      </c>
      <c r="D370" t="s">
        <v>57</v>
      </c>
      <c r="E370" t="s">
        <v>9</v>
      </c>
      <c r="F370" t="str">
        <f t="shared" si="10"/>
        <v>Terrace System With UGO</v>
      </c>
      <c r="G370" s="2">
        <v>2</v>
      </c>
      <c r="H370" s="3">
        <v>24946.45</v>
      </c>
      <c r="I370" s="4">
        <v>1442</v>
      </c>
      <c r="J370" s="4">
        <v>42.4</v>
      </c>
      <c r="K370" s="5">
        <v>3496</v>
      </c>
      <c r="L370" t="s">
        <v>8</v>
      </c>
      <c r="M370">
        <f t="shared" si="11"/>
        <v>10</v>
      </c>
    </row>
    <row r="371" spans="1:13" ht="12.75">
      <c r="A371" s="1">
        <v>2018</v>
      </c>
      <c r="B371" t="s">
        <v>56</v>
      </c>
      <c r="C371" t="s">
        <v>76</v>
      </c>
      <c r="D371" t="s">
        <v>57</v>
      </c>
      <c r="E371" t="s">
        <v>9</v>
      </c>
      <c r="F371" t="str">
        <f t="shared" si="10"/>
        <v>Terrace System With UGO</v>
      </c>
      <c r="G371" s="2">
        <v>2</v>
      </c>
      <c r="H371" s="3">
        <v>27322.42</v>
      </c>
      <c r="I371" s="4">
        <v>11926</v>
      </c>
      <c r="J371" s="4">
        <v>41</v>
      </c>
      <c r="K371" s="5">
        <v>3652</v>
      </c>
      <c r="L371" t="s">
        <v>8</v>
      </c>
      <c r="M371">
        <f t="shared" si="11"/>
        <v>10</v>
      </c>
    </row>
    <row r="372" spans="1:13" ht="12.75">
      <c r="A372" s="1">
        <v>2016</v>
      </c>
      <c r="B372" t="s">
        <v>56</v>
      </c>
      <c r="C372" t="s">
        <v>66</v>
      </c>
      <c r="D372" t="s">
        <v>57</v>
      </c>
      <c r="E372" t="s">
        <v>9</v>
      </c>
      <c r="F372" t="str">
        <f t="shared" si="10"/>
        <v>Terrace System With UGO</v>
      </c>
      <c r="G372" s="2">
        <v>1</v>
      </c>
      <c r="H372" s="3">
        <v>22520.03</v>
      </c>
      <c r="I372" s="4">
        <v>1842</v>
      </c>
      <c r="J372" s="4">
        <v>40.8</v>
      </c>
      <c r="K372" s="5">
        <v>5101</v>
      </c>
      <c r="L372" t="s">
        <v>8</v>
      </c>
      <c r="M372">
        <f t="shared" si="11"/>
        <v>10</v>
      </c>
    </row>
    <row r="373" spans="1:13" ht="12.75">
      <c r="A373" s="1">
        <v>2017</v>
      </c>
      <c r="B373" t="s">
        <v>56</v>
      </c>
      <c r="C373" t="s">
        <v>69</v>
      </c>
      <c r="D373" t="s">
        <v>57</v>
      </c>
      <c r="E373" t="s">
        <v>9</v>
      </c>
      <c r="F373" t="str">
        <f t="shared" si="10"/>
        <v>Terrace System With UGO</v>
      </c>
      <c r="G373" s="2">
        <v>1</v>
      </c>
      <c r="H373" s="3">
        <v>19201.28</v>
      </c>
      <c r="I373" s="4">
        <v>1358</v>
      </c>
      <c r="J373" s="4">
        <v>39.6</v>
      </c>
      <c r="K373" s="5">
        <v>3653</v>
      </c>
      <c r="L373" t="s">
        <v>8</v>
      </c>
      <c r="M373">
        <f t="shared" si="11"/>
        <v>10</v>
      </c>
    </row>
    <row r="374" spans="1:13" ht="12.75">
      <c r="A374" s="1">
        <v>2016</v>
      </c>
      <c r="B374" t="s">
        <v>56</v>
      </c>
      <c r="C374" t="s">
        <v>77</v>
      </c>
      <c r="D374" t="s">
        <v>57</v>
      </c>
      <c r="E374" t="s">
        <v>9</v>
      </c>
      <c r="F374" t="str">
        <f t="shared" si="10"/>
        <v>Terrace System With UGO</v>
      </c>
      <c r="G374" s="2">
        <v>1</v>
      </c>
      <c r="H374" s="3">
        <v>19574.58</v>
      </c>
      <c r="I374" s="4">
        <v>451</v>
      </c>
      <c r="J374" s="4">
        <v>32.1</v>
      </c>
      <c r="K374" s="5">
        <v>3808</v>
      </c>
      <c r="L374" t="s">
        <v>8</v>
      </c>
      <c r="M374">
        <f t="shared" si="11"/>
        <v>10</v>
      </c>
    </row>
    <row r="375" spans="1:13" ht="12.75">
      <c r="A375" s="1">
        <v>2016</v>
      </c>
      <c r="B375" t="s">
        <v>56</v>
      </c>
      <c r="C375" t="s">
        <v>63</v>
      </c>
      <c r="D375" t="s">
        <v>57</v>
      </c>
      <c r="E375" t="s">
        <v>9</v>
      </c>
      <c r="F375" t="str">
        <f t="shared" si="10"/>
        <v>Terrace System With UGO</v>
      </c>
      <c r="G375" s="2">
        <v>2</v>
      </c>
      <c r="H375" s="3">
        <v>16874.72</v>
      </c>
      <c r="I375" s="4">
        <v>4806</v>
      </c>
      <c r="J375" s="4">
        <v>28.9</v>
      </c>
      <c r="K375" s="5">
        <v>4127</v>
      </c>
      <c r="L375" t="s">
        <v>8</v>
      </c>
      <c r="M375">
        <f t="shared" si="11"/>
        <v>10</v>
      </c>
    </row>
    <row r="376" spans="1:13" ht="12.75">
      <c r="A376" s="1">
        <v>2019</v>
      </c>
      <c r="B376" t="s">
        <v>56</v>
      </c>
      <c r="C376" t="s">
        <v>76</v>
      </c>
      <c r="D376" t="s">
        <v>57</v>
      </c>
      <c r="E376" t="s">
        <v>9</v>
      </c>
      <c r="F376" t="str">
        <f t="shared" si="10"/>
        <v>Terrace System With UGO</v>
      </c>
      <c r="G376" s="2">
        <v>2</v>
      </c>
      <c r="H376" s="3">
        <v>12881.78</v>
      </c>
      <c r="I376" s="4">
        <v>482</v>
      </c>
      <c r="J376" s="4">
        <v>22.5</v>
      </c>
      <c r="K376" s="5">
        <v>2850</v>
      </c>
      <c r="L376" t="s">
        <v>8</v>
      </c>
      <c r="M376">
        <f t="shared" si="11"/>
        <v>10</v>
      </c>
    </row>
    <row r="377" spans="1:13" ht="12.75">
      <c r="A377" s="1">
        <v>2017</v>
      </c>
      <c r="B377" t="s">
        <v>56</v>
      </c>
      <c r="C377" t="s">
        <v>67</v>
      </c>
      <c r="D377" t="s">
        <v>57</v>
      </c>
      <c r="E377" t="s">
        <v>9</v>
      </c>
      <c r="F377" t="str">
        <f t="shared" si="10"/>
        <v>Terrace System With UGO</v>
      </c>
      <c r="G377" s="2">
        <v>1</v>
      </c>
      <c r="H377" s="3">
        <v>20212.84</v>
      </c>
      <c r="I377" s="4">
        <v>25862</v>
      </c>
      <c r="J377" s="4">
        <v>22.2</v>
      </c>
      <c r="K377" s="5">
        <v>4540</v>
      </c>
      <c r="L377" t="s">
        <v>8</v>
      </c>
      <c r="M377">
        <f t="shared" si="11"/>
        <v>10</v>
      </c>
    </row>
    <row r="378" spans="1:13" ht="12.75">
      <c r="A378" s="1">
        <v>2016</v>
      </c>
      <c r="B378" t="s">
        <v>56</v>
      </c>
      <c r="C378" t="s">
        <v>86</v>
      </c>
      <c r="D378" t="s">
        <v>57</v>
      </c>
      <c r="E378" t="s">
        <v>9</v>
      </c>
      <c r="F378" t="str">
        <f t="shared" si="10"/>
        <v>Terrace System With UGO</v>
      </c>
      <c r="G378" s="2">
        <v>1</v>
      </c>
      <c r="H378" s="3">
        <v>9589.56</v>
      </c>
      <c r="I378" s="4">
        <v>323</v>
      </c>
      <c r="J378" s="4">
        <v>16.3</v>
      </c>
      <c r="K378" s="5">
        <v>2405</v>
      </c>
      <c r="L378" t="s">
        <v>8</v>
      </c>
      <c r="M378">
        <f t="shared" si="11"/>
        <v>10</v>
      </c>
    </row>
    <row r="379" spans="1:13" ht="12.75">
      <c r="A379" s="1">
        <v>2017</v>
      </c>
      <c r="B379" t="s">
        <v>56</v>
      </c>
      <c r="C379" t="s">
        <v>60</v>
      </c>
      <c r="D379" t="s">
        <v>57</v>
      </c>
      <c r="E379" t="s">
        <v>9</v>
      </c>
      <c r="F379" t="str">
        <f t="shared" si="10"/>
        <v>Terrace System With UGO</v>
      </c>
      <c r="G379" s="2">
        <v>1</v>
      </c>
      <c r="H379" s="3">
        <v>14018.25</v>
      </c>
      <c r="I379" s="4">
        <v>591</v>
      </c>
      <c r="J379" s="4">
        <v>15.7</v>
      </c>
      <c r="K379" s="5">
        <v>2728</v>
      </c>
      <c r="L379" t="s">
        <v>8</v>
      </c>
      <c r="M379">
        <f t="shared" si="11"/>
        <v>10</v>
      </c>
    </row>
    <row r="380" spans="1:13" ht="12.75">
      <c r="A380" s="1">
        <v>2020</v>
      </c>
      <c r="B380" t="s">
        <v>56</v>
      </c>
      <c r="C380" t="s">
        <v>60</v>
      </c>
      <c r="D380" t="s">
        <v>57</v>
      </c>
      <c r="E380" t="s">
        <v>9</v>
      </c>
      <c r="F380" t="str">
        <f t="shared" si="10"/>
        <v>Terrace System With UGO</v>
      </c>
      <c r="G380" s="2">
        <v>1</v>
      </c>
      <c r="H380" s="3">
        <v>26547.5</v>
      </c>
      <c r="I380" s="4">
        <v>680</v>
      </c>
      <c r="J380" s="4">
        <v>15.4</v>
      </c>
      <c r="K380" s="5">
        <v>1999</v>
      </c>
      <c r="L380" t="s">
        <v>8</v>
      </c>
      <c r="M380">
        <f t="shared" si="11"/>
        <v>10</v>
      </c>
    </row>
    <row r="381" spans="1:13" ht="12.75">
      <c r="A381" s="1">
        <v>2017</v>
      </c>
      <c r="B381" t="s">
        <v>56</v>
      </c>
      <c r="C381" t="s">
        <v>64</v>
      </c>
      <c r="D381" t="s">
        <v>57</v>
      </c>
      <c r="E381" t="s">
        <v>9</v>
      </c>
      <c r="F381" t="str">
        <f t="shared" si="10"/>
        <v>Terrace System With UGO</v>
      </c>
      <c r="G381" s="2">
        <v>1</v>
      </c>
      <c r="H381" s="3">
        <v>13823.11</v>
      </c>
      <c r="I381" s="4">
        <v>1025</v>
      </c>
      <c r="J381" s="4">
        <v>13.3</v>
      </c>
      <c r="K381" s="5">
        <v>3051</v>
      </c>
      <c r="L381" t="s">
        <v>8</v>
      </c>
      <c r="M381">
        <f t="shared" si="11"/>
        <v>10</v>
      </c>
    </row>
    <row r="382" spans="1:13" ht="12.75">
      <c r="A382" s="1">
        <v>2017</v>
      </c>
      <c r="B382" t="s">
        <v>56</v>
      </c>
      <c r="C382" t="s">
        <v>58</v>
      </c>
      <c r="D382" t="s">
        <v>57</v>
      </c>
      <c r="E382" t="s">
        <v>9</v>
      </c>
      <c r="F382" t="str">
        <f t="shared" si="10"/>
        <v>Terrace System With UGO</v>
      </c>
      <c r="G382" s="2">
        <v>1</v>
      </c>
      <c r="H382" s="3">
        <v>2115.12</v>
      </c>
      <c r="I382" s="4">
        <v>60</v>
      </c>
      <c r="J382" s="4">
        <v>12.7</v>
      </c>
      <c r="K382" s="5">
        <v>732</v>
      </c>
      <c r="L382" t="s">
        <v>8</v>
      </c>
      <c r="M382">
        <f t="shared" si="11"/>
        <v>10</v>
      </c>
    </row>
    <row r="383" spans="1:13" ht="12.75">
      <c r="A383" s="1">
        <v>2018</v>
      </c>
      <c r="B383" t="s">
        <v>56</v>
      </c>
      <c r="C383" t="s">
        <v>64</v>
      </c>
      <c r="D383" t="s">
        <v>57</v>
      </c>
      <c r="E383" t="s">
        <v>9</v>
      </c>
      <c r="F383" t="str">
        <f t="shared" si="10"/>
        <v>Terrace System With UGO</v>
      </c>
      <c r="G383" s="2">
        <v>1</v>
      </c>
      <c r="H383" s="3">
        <v>10970.5</v>
      </c>
      <c r="I383" s="4">
        <v>120</v>
      </c>
      <c r="J383" s="4">
        <v>10.3</v>
      </c>
      <c r="K383" s="5">
        <v>2086</v>
      </c>
      <c r="L383" t="s">
        <v>8</v>
      </c>
      <c r="M383">
        <f t="shared" si="11"/>
        <v>10</v>
      </c>
    </row>
    <row r="384" spans="1:13" ht="12.75">
      <c r="A384" s="1">
        <v>2016</v>
      </c>
      <c r="B384" t="s">
        <v>56</v>
      </c>
      <c r="C384" t="s">
        <v>85</v>
      </c>
      <c r="D384" t="s">
        <v>57</v>
      </c>
      <c r="E384" t="s">
        <v>9</v>
      </c>
      <c r="F384" t="str">
        <f t="shared" si="10"/>
        <v>Terrace System With UGO</v>
      </c>
      <c r="G384" s="2">
        <v>1</v>
      </c>
      <c r="H384" s="3">
        <v>13208.99</v>
      </c>
      <c r="I384" s="4">
        <v>190</v>
      </c>
      <c r="J384" s="4">
        <v>9.5</v>
      </c>
      <c r="K384" s="5">
        <v>1700</v>
      </c>
      <c r="L384" t="s">
        <v>8</v>
      </c>
      <c r="M384">
        <f t="shared" si="11"/>
        <v>10</v>
      </c>
    </row>
    <row r="385" spans="1:13" ht="12.75">
      <c r="A385" s="1">
        <v>2016</v>
      </c>
      <c r="B385" t="s">
        <v>56</v>
      </c>
      <c r="C385" t="s">
        <v>64</v>
      </c>
      <c r="D385" t="s">
        <v>57</v>
      </c>
      <c r="E385" t="s">
        <v>9</v>
      </c>
      <c r="F385" t="str">
        <f t="shared" si="10"/>
        <v>Terrace System With UGO</v>
      </c>
      <c r="G385" s="2">
        <v>1</v>
      </c>
      <c r="H385" s="3">
        <v>3323.93</v>
      </c>
      <c r="I385" s="4">
        <v>100</v>
      </c>
      <c r="J385" s="4">
        <v>7</v>
      </c>
      <c r="K385" s="5">
        <v>1045</v>
      </c>
      <c r="L385" t="s">
        <v>8</v>
      </c>
      <c r="M385">
        <f t="shared" si="11"/>
        <v>10</v>
      </c>
    </row>
    <row r="386" spans="1:13" ht="12.75">
      <c r="A386" s="1">
        <v>2016</v>
      </c>
      <c r="B386" t="s">
        <v>56</v>
      </c>
      <c r="C386" t="s">
        <v>80</v>
      </c>
      <c r="D386" t="s">
        <v>57</v>
      </c>
      <c r="E386" t="s">
        <v>9</v>
      </c>
      <c r="F386" t="str">
        <f aca="true" t="shared" si="12" ref="F386:F449">IF(E386="DSL-04","Terrace System",IF(E386="DSL-44","Terrace System With UGO",IF(E386="DWP-03","Sod Waterway",IF(E386="DWP-01","Water and Sediment Control Basin",IF(E386="N340","Cover Crop",IF(E386="DWC-01","Water Impoundment Resevoir","Null"))))))</f>
        <v>Terrace System With UGO</v>
      </c>
      <c r="G386" s="2">
        <v>1</v>
      </c>
      <c r="H386" s="3">
        <v>4941.28</v>
      </c>
      <c r="I386" s="4">
        <v>314</v>
      </c>
      <c r="J386" s="4">
        <v>5.7</v>
      </c>
      <c r="K386" s="5">
        <v>1380</v>
      </c>
      <c r="L386" t="s">
        <v>8</v>
      </c>
      <c r="M386">
        <f aca="true" t="shared" si="13" ref="M386:M449">IF(E386="N340",0,10)</f>
        <v>10</v>
      </c>
    </row>
    <row r="387" spans="1:13" ht="12.75">
      <c r="A387" s="1">
        <v>2017</v>
      </c>
      <c r="B387" t="s">
        <v>56</v>
      </c>
      <c r="C387" t="s">
        <v>62</v>
      </c>
      <c r="D387" t="s">
        <v>57</v>
      </c>
      <c r="E387" t="s">
        <v>9</v>
      </c>
      <c r="F387" t="str">
        <f t="shared" si="12"/>
        <v>Terrace System With UGO</v>
      </c>
      <c r="G387" s="2">
        <v>1</v>
      </c>
      <c r="H387" s="3">
        <v>4201.15</v>
      </c>
      <c r="I387" s="4">
        <v>333</v>
      </c>
      <c r="J387" s="4">
        <v>5.3</v>
      </c>
      <c r="K387" s="5">
        <v>880</v>
      </c>
      <c r="L387" t="s">
        <v>8</v>
      </c>
      <c r="M387">
        <f t="shared" si="13"/>
        <v>10</v>
      </c>
    </row>
    <row r="388" spans="1:13" ht="12.75">
      <c r="A388" s="1">
        <v>2016</v>
      </c>
      <c r="B388" t="s">
        <v>56</v>
      </c>
      <c r="C388" t="s">
        <v>88</v>
      </c>
      <c r="D388" t="s">
        <v>57</v>
      </c>
      <c r="E388" t="s">
        <v>9</v>
      </c>
      <c r="F388" t="str">
        <f t="shared" si="12"/>
        <v>Terrace System With UGO</v>
      </c>
      <c r="G388" s="2">
        <v>1</v>
      </c>
      <c r="H388" s="3">
        <v>2637.7</v>
      </c>
      <c r="I388" s="4">
        <v>468</v>
      </c>
      <c r="J388" s="4">
        <v>3.6</v>
      </c>
      <c r="K388" s="5">
        <v>660</v>
      </c>
      <c r="L388" t="s">
        <v>8</v>
      </c>
      <c r="M388">
        <f t="shared" si="13"/>
        <v>10</v>
      </c>
    </row>
    <row r="389" spans="1:13" ht="12.75">
      <c r="A389" s="1">
        <v>2017</v>
      </c>
      <c r="B389" t="s">
        <v>56</v>
      </c>
      <c r="C389" t="s">
        <v>86</v>
      </c>
      <c r="D389" t="s">
        <v>57</v>
      </c>
      <c r="E389" t="s">
        <v>9</v>
      </c>
      <c r="F389" t="str">
        <f t="shared" si="12"/>
        <v>Terrace System With UGO</v>
      </c>
      <c r="G389" s="2">
        <v>1</v>
      </c>
      <c r="H389" s="3">
        <v>2741.75</v>
      </c>
      <c r="I389" s="4">
        <v>121</v>
      </c>
      <c r="J389" s="4">
        <v>3.1</v>
      </c>
      <c r="K389" s="5">
        <v>750</v>
      </c>
      <c r="L389" t="s">
        <v>8</v>
      </c>
      <c r="M389">
        <f t="shared" si="13"/>
        <v>10</v>
      </c>
    </row>
    <row r="390" spans="1:13" ht="12.75">
      <c r="A390" s="1">
        <v>2020</v>
      </c>
      <c r="B390" t="s">
        <v>56</v>
      </c>
      <c r="C390" t="s">
        <v>75</v>
      </c>
      <c r="D390" t="s">
        <v>57</v>
      </c>
      <c r="E390" t="s">
        <v>20</v>
      </c>
      <c r="F390" t="str">
        <f t="shared" si="12"/>
        <v>Water Impoundment Resevoir</v>
      </c>
      <c r="G390" s="2">
        <v>1</v>
      </c>
      <c r="H390" s="3">
        <v>14950.89</v>
      </c>
      <c r="I390" s="4">
        <v>260</v>
      </c>
      <c r="J390" s="4">
        <v>50</v>
      </c>
      <c r="K390" s="5">
        <v>4234</v>
      </c>
      <c r="L390" t="s">
        <v>15</v>
      </c>
      <c r="M390">
        <f t="shared" si="13"/>
        <v>10</v>
      </c>
    </row>
    <row r="391" spans="1:13" ht="12.75">
      <c r="A391" s="1">
        <v>2018</v>
      </c>
      <c r="B391" t="s">
        <v>56</v>
      </c>
      <c r="C391" t="s">
        <v>76</v>
      </c>
      <c r="D391" t="s">
        <v>57</v>
      </c>
      <c r="E391" t="s">
        <v>14</v>
      </c>
      <c r="F391" t="str">
        <f t="shared" si="12"/>
        <v>Water and Sediment Control Basin</v>
      </c>
      <c r="G391" s="2">
        <v>1</v>
      </c>
      <c r="H391" s="3">
        <v>8400.92</v>
      </c>
      <c r="I391" s="4">
        <v>1330</v>
      </c>
      <c r="J391" s="4">
        <v>70</v>
      </c>
      <c r="K391" s="5">
        <v>2254</v>
      </c>
      <c r="L391" t="s">
        <v>15</v>
      </c>
      <c r="M391">
        <f t="shared" si="13"/>
        <v>10</v>
      </c>
    </row>
    <row r="392" spans="1:13" ht="12.75">
      <c r="A392" s="1">
        <v>2018</v>
      </c>
      <c r="B392" t="s">
        <v>56</v>
      </c>
      <c r="C392" t="s">
        <v>64</v>
      </c>
      <c r="D392" t="s">
        <v>57</v>
      </c>
      <c r="E392" t="s">
        <v>14</v>
      </c>
      <c r="F392" t="str">
        <f t="shared" si="12"/>
        <v>Water and Sediment Control Basin</v>
      </c>
      <c r="G392" s="2">
        <v>1</v>
      </c>
      <c r="H392" s="3">
        <v>5080.95</v>
      </c>
      <c r="I392" s="4">
        <v>90</v>
      </c>
      <c r="J392" s="4">
        <v>36</v>
      </c>
      <c r="K392" s="5">
        <v>480</v>
      </c>
      <c r="L392" t="s">
        <v>15</v>
      </c>
      <c r="M392">
        <f t="shared" si="13"/>
        <v>10</v>
      </c>
    </row>
    <row r="393" spans="1:13" ht="12.75">
      <c r="A393" s="1">
        <v>2016</v>
      </c>
      <c r="B393" t="s">
        <v>56</v>
      </c>
      <c r="C393" t="s">
        <v>80</v>
      </c>
      <c r="D393" t="s">
        <v>57</v>
      </c>
      <c r="E393" t="s">
        <v>10</v>
      </c>
      <c r="F393" t="str">
        <f t="shared" si="12"/>
        <v>Sod Waterway</v>
      </c>
      <c r="G393" s="2">
        <v>3</v>
      </c>
      <c r="H393" s="3">
        <v>13823.33</v>
      </c>
      <c r="I393" s="4">
        <v>290</v>
      </c>
      <c r="J393" s="4">
        <v>112.1</v>
      </c>
      <c r="K393" s="5">
        <v>3.5</v>
      </c>
      <c r="L393" t="s">
        <v>11</v>
      </c>
      <c r="M393">
        <f t="shared" si="13"/>
        <v>10</v>
      </c>
    </row>
    <row r="394" spans="1:13" ht="12.75">
      <c r="A394" s="1">
        <v>2017</v>
      </c>
      <c r="B394" t="s">
        <v>56</v>
      </c>
      <c r="C394" t="s">
        <v>86</v>
      </c>
      <c r="D394" t="s">
        <v>57</v>
      </c>
      <c r="E394" t="s">
        <v>10</v>
      </c>
      <c r="F394" t="str">
        <f t="shared" si="12"/>
        <v>Sod Waterway</v>
      </c>
      <c r="G394" s="2">
        <v>1</v>
      </c>
      <c r="H394" s="3">
        <v>25433.66</v>
      </c>
      <c r="I394" s="4">
        <v>830</v>
      </c>
      <c r="J394" s="4">
        <v>106</v>
      </c>
      <c r="K394" s="5">
        <v>5.7</v>
      </c>
      <c r="L394" t="s">
        <v>11</v>
      </c>
      <c r="M394">
        <f t="shared" si="13"/>
        <v>10</v>
      </c>
    </row>
    <row r="395" spans="1:13" ht="12.75">
      <c r="A395" s="1">
        <v>2016</v>
      </c>
      <c r="B395" t="s">
        <v>56</v>
      </c>
      <c r="C395" t="s">
        <v>75</v>
      </c>
      <c r="D395" t="s">
        <v>57</v>
      </c>
      <c r="E395" t="s">
        <v>10</v>
      </c>
      <c r="F395" t="str">
        <f t="shared" si="12"/>
        <v>Sod Waterway</v>
      </c>
      <c r="G395" s="2">
        <v>1</v>
      </c>
      <c r="H395" s="3">
        <v>23502.13</v>
      </c>
      <c r="I395" s="4">
        <v>110</v>
      </c>
      <c r="J395" s="4">
        <v>105</v>
      </c>
      <c r="K395" s="5">
        <v>3.4</v>
      </c>
      <c r="L395" t="s">
        <v>11</v>
      </c>
      <c r="M395">
        <f t="shared" si="13"/>
        <v>10</v>
      </c>
    </row>
    <row r="396" spans="1:13" ht="12.75">
      <c r="A396" s="1">
        <v>2018</v>
      </c>
      <c r="B396" t="s">
        <v>56</v>
      </c>
      <c r="C396" t="s">
        <v>86</v>
      </c>
      <c r="D396" t="s">
        <v>57</v>
      </c>
      <c r="E396" t="s">
        <v>10</v>
      </c>
      <c r="F396" t="str">
        <f t="shared" si="12"/>
        <v>Sod Waterway</v>
      </c>
      <c r="G396" s="2">
        <v>1</v>
      </c>
      <c r="H396" s="3">
        <v>24538.07</v>
      </c>
      <c r="I396" s="4">
        <v>220</v>
      </c>
      <c r="J396" s="4">
        <v>88</v>
      </c>
      <c r="K396" s="5">
        <v>4</v>
      </c>
      <c r="L396" t="s">
        <v>11</v>
      </c>
      <c r="M396">
        <f t="shared" si="13"/>
        <v>10</v>
      </c>
    </row>
    <row r="397" spans="1:13" ht="12.75">
      <c r="A397" s="1">
        <v>2018</v>
      </c>
      <c r="B397" t="s">
        <v>56</v>
      </c>
      <c r="C397" t="s">
        <v>64</v>
      </c>
      <c r="D397" t="s">
        <v>57</v>
      </c>
      <c r="E397" t="s">
        <v>10</v>
      </c>
      <c r="F397" t="str">
        <f t="shared" si="12"/>
        <v>Sod Waterway</v>
      </c>
      <c r="G397" s="2">
        <v>1</v>
      </c>
      <c r="H397" s="3">
        <v>3394.33</v>
      </c>
      <c r="I397" s="4">
        <v>90</v>
      </c>
      <c r="J397" s="4">
        <v>36</v>
      </c>
      <c r="K397" s="5">
        <v>1.1</v>
      </c>
      <c r="L397" t="s">
        <v>11</v>
      </c>
      <c r="M397">
        <f t="shared" si="13"/>
        <v>10</v>
      </c>
    </row>
    <row r="398" spans="1:13" ht="12.75">
      <c r="A398" s="1">
        <v>2018</v>
      </c>
      <c r="B398" t="s">
        <v>56</v>
      </c>
      <c r="C398" t="s">
        <v>75</v>
      </c>
      <c r="D398" t="s">
        <v>57</v>
      </c>
      <c r="E398" t="s">
        <v>10</v>
      </c>
      <c r="F398" t="str">
        <f t="shared" si="12"/>
        <v>Sod Waterway</v>
      </c>
      <c r="G398" s="2">
        <v>1</v>
      </c>
      <c r="H398" s="3">
        <v>3903.73</v>
      </c>
      <c r="I398" s="4">
        <v>610</v>
      </c>
      <c r="J398" s="4">
        <v>35</v>
      </c>
      <c r="K398" s="5">
        <v>1.6</v>
      </c>
      <c r="L398" t="s">
        <v>11</v>
      </c>
      <c r="M398">
        <f t="shared" si="13"/>
        <v>10</v>
      </c>
    </row>
    <row r="399" spans="1:13" ht="12.75">
      <c r="A399" s="1">
        <v>2020</v>
      </c>
      <c r="B399" t="s">
        <v>56</v>
      </c>
      <c r="C399" t="s">
        <v>86</v>
      </c>
      <c r="D399" t="s">
        <v>57</v>
      </c>
      <c r="E399" t="s">
        <v>10</v>
      </c>
      <c r="F399" t="str">
        <f t="shared" si="12"/>
        <v>Sod Waterway</v>
      </c>
      <c r="G399" s="2">
        <v>1</v>
      </c>
      <c r="H399" s="3">
        <v>2528.95</v>
      </c>
      <c r="I399" s="4">
        <v>140</v>
      </c>
      <c r="J399" s="4">
        <v>17.9</v>
      </c>
      <c r="K399" s="5">
        <v>0.9</v>
      </c>
      <c r="L399" t="s">
        <v>11</v>
      </c>
      <c r="M399">
        <f t="shared" si="13"/>
        <v>10</v>
      </c>
    </row>
    <row r="400" spans="1:13" ht="12.75">
      <c r="A400" s="1">
        <v>2017</v>
      </c>
      <c r="B400" t="s">
        <v>56</v>
      </c>
      <c r="C400" t="s">
        <v>76</v>
      </c>
      <c r="D400" t="s">
        <v>57</v>
      </c>
      <c r="E400" t="s">
        <v>16</v>
      </c>
      <c r="F400" t="str">
        <f t="shared" si="12"/>
        <v>Cover Crop</v>
      </c>
      <c r="G400" s="2">
        <v>8</v>
      </c>
      <c r="H400" s="3">
        <v>14917.5</v>
      </c>
      <c r="I400" s="4">
        <v>0</v>
      </c>
      <c r="J400" s="4">
        <v>432.4</v>
      </c>
      <c r="K400" s="5">
        <v>432.4</v>
      </c>
      <c r="L400" t="s">
        <v>11</v>
      </c>
      <c r="M400">
        <f t="shared" si="13"/>
        <v>0</v>
      </c>
    </row>
    <row r="401" spans="1:13" ht="12.75">
      <c r="A401" s="1">
        <v>2019</v>
      </c>
      <c r="B401" t="s">
        <v>56</v>
      </c>
      <c r="C401" t="s">
        <v>64</v>
      </c>
      <c r="D401" t="s">
        <v>57</v>
      </c>
      <c r="E401" t="s">
        <v>16</v>
      </c>
      <c r="F401" t="str">
        <f t="shared" si="12"/>
        <v>Cover Crop</v>
      </c>
      <c r="G401" s="2">
        <v>7</v>
      </c>
      <c r="H401" s="3">
        <v>13069</v>
      </c>
      <c r="I401" s="4">
        <v>0</v>
      </c>
      <c r="J401" s="4">
        <v>347</v>
      </c>
      <c r="K401" s="5">
        <v>347</v>
      </c>
      <c r="L401" t="s">
        <v>11</v>
      </c>
      <c r="M401">
        <f t="shared" si="13"/>
        <v>0</v>
      </c>
    </row>
    <row r="402" spans="1:13" ht="12.75">
      <c r="A402" s="1">
        <v>2019</v>
      </c>
      <c r="B402" t="s">
        <v>56</v>
      </c>
      <c r="C402" t="s">
        <v>66</v>
      </c>
      <c r="D402" t="s">
        <v>57</v>
      </c>
      <c r="E402" t="s">
        <v>16</v>
      </c>
      <c r="F402" t="str">
        <f t="shared" si="12"/>
        <v>Cover Crop</v>
      </c>
      <c r="G402" s="2">
        <v>4</v>
      </c>
      <c r="H402" s="3">
        <v>10475.5</v>
      </c>
      <c r="I402" s="4">
        <v>0</v>
      </c>
      <c r="J402" s="4">
        <v>285.1</v>
      </c>
      <c r="K402" s="5">
        <v>285.1</v>
      </c>
      <c r="L402" t="s">
        <v>11</v>
      </c>
      <c r="M402">
        <f t="shared" si="13"/>
        <v>0</v>
      </c>
    </row>
    <row r="403" spans="1:13" ht="12.75">
      <c r="A403" s="1">
        <v>2018</v>
      </c>
      <c r="B403" t="s">
        <v>56</v>
      </c>
      <c r="C403" t="s">
        <v>76</v>
      </c>
      <c r="D403" t="s">
        <v>57</v>
      </c>
      <c r="E403" t="s">
        <v>16</v>
      </c>
      <c r="F403" t="str">
        <f t="shared" si="12"/>
        <v>Cover Crop</v>
      </c>
      <c r="G403" s="2">
        <v>5</v>
      </c>
      <c r="H403" s="3">
        <v>8187</v>
      </c>
      <c r="I403" s="4">
        <v>0</v>
      </c>
      <c r="J403" s="4">
        <v>272.9</v>
      </c>
      <c r="K403" s="5">
        <v>272.9</v>
      </c>
      <c r="L403" t="s">
        <v>11</v>
      </c>
      <c r="M403">
        <f t="shared" si="13"/>
        <v>0</v>
      </c>
    </row>
    <row r="404" spans="1:13" ht="12.75">
      <c r="A404" s="1">
        <v>2017</v>
      </c>
      <c r="B404" t="s">
        <v>56</v>
      </c>
      <c r="C404" t="s">
        <v>68</v>
      </c>
      <c r="D404" t="s">
        <v>57</v>
      </c>
      <c r="E404" t="s">
        <v>16</v>
      </c>
      <c r="F404" t="str">
        <f t="shared" si="12"/>
        <v>Cover Crop</v>
      </c>
      <c r="G404" s="2">
        <v>5</v>
      </c>
      <c r="H404" s="3">
        <v>9502.1</v>
      </c>
      <c r="I404" s="4">
        <v>0</v>
      </c>
      <c r="J404" s="4">
        <v>253.19</v>
      </c>
      <c r="K404" s="5">
        <v>253.19</v>
      </c>
      <c r="L404" t="s">
        <v>11</v>
      </c>
      <c r="M404">
        <f t="shared" si="13"/>
        <v>0</v>
      </c>
    </row>
    <row r="405" spans="1:13" ht="12.75">
      <c r="A405" s="1">
        <v>2019</v>
      </c>
      <c r="B405" t="s">
        <v>56</v>
      </c>
      <c r="C405" t="s">
        <v>86</v>
      </c>
      <c r="D405" t="s">
        <v>57</v>
      </c>
      <c r="E405" t="s">
        <v>16</v>
      </c>
      <c r="F405" t="str">
        <f t="shared" si="12"/>
        <v>Cover Crop</v>
      </c>
      <c r="G405" s="2">
        <v>4</v>
      </c>
      <c r="H405" s="3">
        <v>7137</v>
      </c>
      <c r="I405" s="4">
        <v>0</v>
      </c>
      <c r="J405" s="4">
        <v>233.4</v>
      </c>
      <c r="K405" s="5">
        <v>233.4</v>
      </c>
      <c r="L405" t="s">
        <v>11</v>
      </c>
      <c r="M405">
        <f t="shared" si="13"/>
        <v>0</v>
      </c>
    </row>
    <row r="406" spans="1:13" ht="12.75">
      <c r="A406" s="1">
        <v>2019</v>
      </c>
      <c r="B406" t="s">
        <v>56</v>
      </c>
      <c r="C406" t="s">
        <v>60</v>
      </c>
      <c r="D406" t="s">
        <v>57</v>
      </c>
      <c r="E406" t="s">
        <v>16</v>
      </c>
      <c r="F406" t="str">
        <f t="shared" si="12"/>
        <v>Cover Crop</v>
      </c>
      <c r="G406" s="2">
        <v>4</v>
      </c>
      <c r="H406" s="3">
        <v>7648.5</v>
      </c>
      <c r="I406" s="4">
        <v>0</v>
      </c>
      <c r="J406" s="4">
        <v>227.9</v>
      </c>
      <c r="K406" s="5">
        <v>227.9</v>
      </c>
      <c r="L406" t="s">
        <v>11</v>
      </c>
      <c r="M406">
        <f t="shared" si="13"/>
        <v>0</v>
      </c>
    </row>
    <row r="407" spans="1:13" ht="12.75">
      <c r="A407" s="1">
        <v>2017</v>
      </c>
      <c r="B407" t="s">
        <v>56</v>
      </c>
      <c r="C407" t="s">
        <v>75</v>
      </c>
      <c r="D407" t="s">
        <v>57</v>
      </c>
      <c r="E407" t="s">
        <v>16</v>
      </c>
      <c r="F407" t="str">
        <f t="shared" si="12"/>
        <v>Cover Crop</v>
      </c>
      <c r="G407" s="2">
        <v>4</v>
      </c>
      <c r="H407" s="3">
        <v>8298</v>
      </c>
      <c r="I407" s="4">
        <v>0</v>
      </c>
      <c r="J407" s="4">
        <v>220.8</v>
      </c>
      <c r="K407" s="5">
        <v>220.8</v>
      </c>
      <c r="L407" t="s">
        <v>11</v>
      </c>
      <c r="M407">
        <f t="shared" si="13"/>
        <v>0</v>
      </c>
    </row>
    <row r="408" spans="1:13" ht="12.75">
      <c r="A408" s="1">
        <v>2019</v>
      </c>
      <c r="B408" t="s">
        <v>56</v>
      </c>
      <c r="C408" t="s">
        <v>59</v>
      </c>
      <c r="D408" t="s">
        <v>57</v>
      </c>
      <c r="E408" t="s">
        <v>16</v>
      </c>
      <c r="F408" t="str">
        <f t="shared" si="12"/>
        <v>Cover Crop</v>
      </c>
      <c r="G408" s="2">
        <v>1</v>
      </c>
      <c r="H408" s="3">
        <v>8771.5</v>
      </c>
      <c r="I408" s="4">
        <v>0</v>
      </c>
      <c r="J408" s="4">
        <v>217.6</v>
      </c>
      <c r="K408" s="5">
        <v>217.6</v>
      </c>
      <c r="L408" t="s">
        <v>11</v>
      </c>
      <c r="M408">
        <f t="shared" si="13"/>
        <v>0</v>
      </c>
    </row>
    <row r="409" spans="1:13" ht="12.75">
      <c r="A409" s="1">
        <v>2019</v>
      </c>
      <c r="B409" t="s">
        <v>56</v>
      </c>
      <c r="C409" t="s">
        <v>67</v>
      </c>
      <c r="D409" t="s">
        <v>57</v>
      </c>
      <c r="E409" t="s">
        <v>16</v>
      </c>
      <c r="F409" t="str">
        <f t="shared" si="12"/>
        <v>Cover Crop</v>
      </c>
      <c r="G409" s="2">
        <v>3</v>
      </c>
      <c r="H409" s="3">
        <v>6426</v>
      </c>
      <c r="I409" s="4">
        <v>0</v>
      </c>
      <c r="J409" s="4">
        <v>208.1</v>
      </c>
      <c r="K409" s="5">
        <v>208.1</v>
      </c>
      <c r="L409" t="s">
        <v>11</v>
      </c>
      <c r="M409">
        <f t="shared" si="13"/>
        <v>0</v>
      </c>
    </row>
    <row r="410" spans="1:13" ht="12.75">
      <c r="A410" s="1">
        <v>2019</v>
      </c>
      <c r="B410" t="s">
        <v>56</v>
      </c>
      <c r="C410" t="s">
        <v>77</v>
      </c>
      <c r="D410" t="s">
        <v>57</v>
      </c>
      <c r="E410" t="s">
        <v>16</v>
      </c>
      <c r="F410" t="str">
        <f t="shared" si="12"/>
        <v>Cover Crop</v>
      </c>
      <c r="G410" s="2">
        <v>4</v>
      </c>
      <c r="H410" s="3">
        <v>5863.5</v>
      </c>
      <c r="I410" s="4">
        <v>0</v>
      </c>
      <c r="J410" s="4">
        <v>188.7</v>
      </c>
      <c r="K410" s="5">
        <v>188.7</v>
      </c>
      <c r="L410" t="s">
        <v>11</v>
      </c>
      <c r="M410">
        <f t="shared" si="13"/>
        <v>0</v>
      </c>
    </row>
    <row r="411" spans="1:13" ht="12.75">
      <c r="A411" s="1">
        <v>2019</v>
      </c>
      <c r="B411" t="s">
        <v>56</v>
      </c>
      <c r="C411" t="s">
        <v>76</v>
      </c>
      <c r="D411" t="s">
        <v>57</v>
      </c>
      <c r="E411" t="s">
        <v>16</v>
      </c>
      <c r="F411" t="str">
        <f t="shared" si="12"/>
        <v>Cover Crop</v>
      </c>
      <c r="G411" s="2">
        <v>3</v>
      </c>
      <c r="H411" s="3">
        <v>5760</v>
      </c>
      <c r="I411" s="4">
        <v>0</v>
      </c>
      <c r="J411" s="4">
        <v>187.5</v>
      </c>
      <c r="K411" s="5">
        <v>187.5</v>
      </c>
      <c r="L411" t="s">
        <v>11</v>
      </c>
      <c r="M411">
        <f t="shared" si="13"/>
        <v>0</v>
      </c>
    </row>
    <row r="412" spans="1:13" ht="12.75">
      <c r="A412" s="1">
        <v>2019</v>
      </c>
      <c r="B412" t="s">
        <v>56</v>
      </c>
      <c r="C412" t="s">
        <v>75</v>
      </c>
      <c r="D412" t="s">
        <v>57</v>
      </c>
      <c r="E412" t="s">
        <v>16</v>
      </c>
      <c r="F412" t="str">
        <f t="shared" si="12"/>
        <v>Cover Crop</v>
      </c>
      <c r="G412" s="2">
        <v>3</v>
      </c>
      <c r="H412" s="3">
        <v>4974</v>
      </c>
      <c r="I412" s="4">
        <v>0</v>
      </c>
      <c r="J412" s="4">
        <v>165.8</v>
      </c>
      <c r="K412" s="5">
        <v>165.8</v>
      </c>
      <c r="L412" t="s">
        <v>11</v>
      </c>
      <c r="M412">
        <f t="shared" si="13"/>
        <v>0</v>
      </c>
    </row>
    <row r="413" spans="1:13" ht="12.75">
      <c r="A413" s="1">
        <v>2018</v>
      </c>
      <c r="B413" t="s">
        <v>56</v>
      </c>
      <c r="C413" t="s">
        <v>63</v>
      </c>
      <c r="D413" t="s">
        <v>57</v>
      </c>
      <c r="E413" t="s">
        <v>16</v>
      </c>
      <c r="F413" t="str">
        <f t="shared" si="12"/>
        <v>Cover Crop</v>
      </c>
      <c r="G413" s="2">
        <v>2</v>
      </c>
      <c r="H413" s="3">
        <v>6543.5</v>
      </c>
      <c r="I413" s="4">
        <v>0</v>
      </c>
      <c r="J413" s="4">
        <v>161.9</v>
      </c>
      <c r="K413" s="5">
        <v>161.9</v>
      </c>
      <c r="L413" t="s">
        <v>11</v>
      </c>
      <c r="M413">
        <f t="shared" si="13"/>
        <v>0</v>
      </c>
    </row>
    <row r="414" spans="1:13" ht="12.75">
      <c r="A414" s="1">
        <v>2016</v>
      </c>
      <c r="B414" t="s">
        <v>56</v>
      </c>
      <c r="C414" t="s">
        <v>75</v>
      </c>
      <c r="D414" t="s">
        <v>57</v>
      </c>
      <c r="E414" t="s">
        <v>16</v>
      </c>
      <c r="F414" t="str">
        <f t="shared" si="12"/>
        <v>Cover Crop</v>
      </c>
      <c r="G414" s="2">
        <v>1</v>
      </c>
      <c r="H414" s="3">
        <v>4867.5</v>
      </c>
      <c r="I414" s="4">
        <v>0</v>
      </c>
      <c r="J414" s="4">
        <v>160</v>
      </c>
      <c r="K414" s="5">
        <v>160</v>
      </c>
      <c r="L414" t="s">
        <v>11</v>
      </c>
      <c r="M414">
        <f t="shared" si="13"/>
        <v>0</v>
      </c>
    </row>
    <row r="415" spans="1:13" ht="12.75">
      <c r="A415" s="1">
        <v>2018</v>
      </c>
      <c r="B415" t="s">
        <v>56</v>
      </c>
      <c r="C415" t="s">
        <v>75</v>
      </c>
      <c r="D415" t="s">
        <v>57</v>
      </c>
      <c r="E415" t="s">
        <v>16</v>
      </c>
      <c r="F415" t="str">
        <f t="shared" si="12"/>
        <v>Cover Crop</v>
      </c>
      <c r="G415" s="2">
        <v>3</v>
      </c>
      <c r="H415" s="3">
        <v>4593</v>
      </c>
      <c r="I415" s="4">
        <v>0</v>
      </c>
      <c r="J415" s="4">
        <v>153.1</v>
      </c>
      <c r="K415" s="5">
        <v>153.1</v>
      </c>
      <c r="L415" t="s">
        <v>11</v>
      </c>
      <c r="M415">
        <f t="shared" si="13"/>
        <v>0</v>
      </c>
    </row>
    <row r="416" spans="1:13" ht="12.75">
      <c r="A416" s="1">
        <v>2016</v>
      </c>
      <c r="B416" t="s">
        <v>56</v>
      </c>
      <c r="C416" t="s">
        <v>69</v>
      </c>
      <c r="D416" t="s">
        <v>57</v>
      </c>
      <c r="E416" t="s">
        <v>16</v>
      </c>
      <c r="F416" t="str">
        <f t="shared" si="12"/>
        <v>Cover Crop</v>
      </c>
      <c r="G416" s="2">
        <v>1</v>
      </c>
      <c r="H416" s="3">
        <v>4444.5</v>
      </c>
      <c r="I416" s="4">
        <v>0</v>
      </c>
      <c r="J416" s="4">
        <v>145.9</v>
      </c>
      <c r="K416" s="5">
        <v>145.9</v>
      </c>
      <c r="L416" t="s">
        <v>11</v>
      </c>
      <c r="M416">
        <f t="shared" si="13"/>
        <v>0</v>
      </c>
    </row>
    <row r="417" spans="1:13" ht="12.75">
      <c r="A417" s="1">
        <v>2016</v>
      </c>
      <c r="B417" t="s">
        <v>56</v>
      </c>
      <c r="C417" t="s">
        <v>68</v>
      </c>
      <c r="D417" t="s">
        <v>57</v>
      </c>
      <c r="E417" t="s">
        <v>16</v>
      </c>
      <c r="F417" t="str">
        <f t="shared" si="12"/>
        <v>Cover Crop</v>
      </c>
      <c r="G417" s="2">
        <v>1</v>
      </c>
      <c r="H417" s="3">
        <v>5503.5</v>
      </c>
      <c r="I417" s="4">
        <v>0</v>
      </c>
      <c r="J417" s="4">
        <v>135.9</v>
      </c>
      <c r="K417" s="5">
        <v>135.9</v>
      </c>
      <c r="L417" t="s">
        <v>11</v>
      </c>
      <c r="M417">
        <f t="shared" si="13"/>
        <v>0</v>
      </c>
    </row>
    <row r="418" spans="1:13" ht="12.75">
      <c r="A418" s="1">
        <v>2018</v>
      </c>
      <c r="B418" t="s">
        <v>56</v>
      </c>
      <c r="C418" t="s">
        <v>74</v>
      </c>
      <c r="D418" t="s">
        <v>57</v>
      </c>
      <c r="E418" t="s">
        <v>16</v>
      </c>
      <c r="F418" t="str">
        <f t="shared" si="12"/>
        <v>Cover Crop</v>
      </c>
      <c r="G418" s="2">
        <v>2</v>
      </c>
      <c r="H418" s="3">
        <v>4643</v>
      </c>
      <c r="I418" s="4">
        <v>0</v>
      </c>
      <c r="J418" s="4">
        <v>133.1</v>
      </c>
      <c r="K418" s="5">
        <v>133.1</v>
      </c>
      <c r="L418" t="s">
        <v>11</v>
      </c>
      <c r="M418">
        <f t="shared" si="13"/>
        <v>0</v>
      </c>
    </row>
    <row r="419" spans="1:13" ht="12.75">
      <c r="A419" s="1">
        <v>2019</v>
      </c>
      <c r="B419" t="s">
        <v>56</v>
      </c>
      <c r="C419" t="s">
        <v>85</v>
      </c>
      <c r="D419" t="s">
        <v>57</v>
      </c>
      <c r="E419" t="s">
        <v>16</v>
      </c>
      <c r="F419" t="str">
        <f t="shared" si="12"/>
        <v>Cover Crop</v>
      </c>
      <c r="G419" s="2">
        <v>1</v>
      </c>
      <c r="H419" s="3">
        <v>3891</v>
      </c>
      <c r="I419" s="4">
        <v>0</v>
      </c>
      <c r="J419" s="4">
        <v>129.7</v>
      </c>
      <c r="K419" s="5">
        <v>129.7</v>
      </c>
      <c r="L419" t="s">
        <v>11</v>
      </c>
      <c r="M419">
        <f t="shared" si="13"/>
        <v>0</v>
      </c>
    </row>
    <row r="420" spans="1:13" ht="12.75">
      <c r="A420" s="1">
        <v>2017</v>
      </c>
      <c r="B420" t="s">
        <v>56</v>
      </c>
      <c r="C420" t="s">
        <v>64</v>
      </c>
      <c r="D420" t="s">
        <v>57</v>
      </c>
      <c r="E420" t="s">
        <v>16</v>
      </c>
      <c r="F420" t="str">
        <f t="shared" si="12"/>
        <v>Cover Crop</v>
      </c>
      <c r="G420" s="2">
        <v>3</v>
      </c>
      <c r="H420" s="3">
        <v>3802.5</v>
      </c>
      <c r="I420" s="4">
        <v>0</v>
      </c>
      <c r="J420" s="4">
        <v>120</v>
      </c>
      <c r="K420" s="5">
        <v>120</v>
      </c>
      <c r="L420" t="s">
        <v>11</v>
      </c>
      <c r="M420">
        <f t="shared" si="13"/>
        <v>0</v>
      </c>
    </row>
    <row r="421" spans="1:13" ht="12.75">
      <c r="A421" s="1">
        <v>2017</v>
      </c>
      <c r="B421" t="s">
        <v>56</v>
      </c>
      <c r="C421" t="s">
        <v>69</v>
      </c>
      <c r="D421" t="s">
        <v>57</v>
      </c>
      <c r="E421" t="s">
        <v>16</v>
      </c>
      <c r="F421" t="str">
        <f t="shared" si="12"/>
        <v>Cover Crop</v>
      </c>
      <c r="G421" s="2">
        <v>1</v>
      </c>
      <c r="H421" s="3">
        <v>4776</v>
      </c>
      <c r="I421" s="4">
        <v>0</v>
      </c>
      <c r="J421" s="4">
        <v>119.4</v>
      </c>
      <c r="K421" s="5">
        <v>119.4</v>
      </c>
      <c r="L421" t="s">
        <v>11</v>
      </c>
      <c r="M421">
        <f t="shared" si="13"/>
        <v>0</v>
      </c>
    </row>
    <row r="422" spans="1:13" ht="12.75">
      <c r="A422" s="1">
        <v>2017</v>
      </c>
      <c r="B422" t="s">
        <v>56</v>
      </c>
      <c r="C422" t="s">
        <v>66</v>
      </c>
      <c r="D422" t="s">
        <v>57</v>
      </c>
      <c r="E422" t="s">
        <v>16</v>
      </c>
      <c r="F422" t="str">
        <f t="shared" si="12"/>
        <v>Cover Crop</v>
      </c>
      <c r="G422" s="2">
        <v>2</v>
      </c>
      <c r="H422" s="3">
        <v>4591.5</v>
      </c>
      <c r="I422" s="4">
        <v>0</v>
      </c>
      <c r="J422" s="4">
        <v>113.1</v>
      </c>
      <c r="K422" s="5">
        <v>113.1</v>
      </c>
      <c r="L422" t="s">
        <v>11</v>
      </c>
      <c r="M422">
        <f t="shared" si="13"/>
        <v>0</v>
      </c>
    </row>
    <row r="423" spans="1:13" ht="12.75">
      <c r="A423" s="1">
        <v>2017</v>
      </c>
      <c r="B423" t="s">
        <v>56</v>
      </c>
      <c r="C423" t="s">
        <v>60</v>
      </c>
      <c r="D423" t="s">
        <v>57</v>
      </c>
      <c r="E423" t="s">
        <v>16</v>
      </c>
      <c r="F423" t="str">
        <f t="shared" si="12"/>
        <v>Cover Crop</v>
      </c>
      <c r="G423" s="2">
        <v>2</v>
      </c>
      <c r="H423" s="3">
        <v>3658</v>
      </c>
      <c r="I423" s="4">
        <v>0</v>
      </c>
      <c r="J423" s="4">
        <v>104.2</v>
      </c>
      <c r="K423" s="5">
        <v>104.2</v>
      </c>
      <c r="L423" t="s">
        <v>11</v>
      </c>
      <c r="M423">
        <f t="shared" si="13"/>
        <v>0</v>
      </c>
    </row>
    <row r="424" spans="1:13" ht="12.75">
      <c r="A424" s="1">
        <v>2016</v>
      </c>
      <c r="B424" t="s">
        <v>56</v>
      </c>
      <c r="C424" t="s">
        <v>60</v>
      </c>
      <c r="D424" t="s">
        <v>57</v>
      </c>
      <c r="E424" t="s">
        <v>16</v>
      </c>
      <c r="F424" t="str">
        <f t="shared" si="12"/>
        <v>Cover Crop</v>
      </c>
      <c r="G424" s="2">
        <v>4</v>
      </c>
      <c r="H424" s="3">
        <v>3675</v>
      </c>
      <c r="I424" s="4">
        <v>0</v>
      </c>
      <c r="J424" s="4">
        <v>101</v>
      </c>
      <c r="K424" s="5">
        <v>101</v>
      </c>
      <c r="L424" t="s">
        <v>11</v>
      </c>
      <c r="M424">
        <f t="shared" si="13"/>
        <v>0</v>
      </c>
    </row>
    <row r="425" spans="1:13" ht="12.75">
      <c r="A425" s="1">
        <v>2017</v>
      </c>
      <c r="B425" t="s">
        <v>56</v>
      </c>
      <c r="C425" t="s">
        <v>67</v>
      </c>
      <c r="D425" t="s">
        <v>57</v>
      </c>
      <c r="E425" t="s">
        <v>16</v>
      </c>
      <c r="F425" t="str">
        <f t="shared" si="12"/>
        <v>Cover Crop</v>
      </c>
      <c r="G425" s="2">
        <v>3</v>
      </c>
      <c r="H425" s="3">
        <v>3473</v>
      </c>
      <c r="I425" s="4">
        <v>0</v>
      </c>
      <c r="J425" s="4">
        <v>94</v>
      </c>
      <c r="K425" s="5">
        <v>94</v>
      </c>
      <c r="L425" t="s">
        <v>11</v>
      </c>
      <c r="M425">
        <f t="shared" si="13"/>
        <v>0</v>
      </c>
    </row>
    <row r="426" spans="1:13" ht="12.75">
      <c r="A426" s="1">
        <v>2019</v>
      </c>
      <c r="B426" t="s">
        <v>56</v>
      </c>
      <c r="C426" t="s">
        <v>61</v>
      </c>
      <c r="D426" t="s">
        <v>57</v>
      </c>
      <c r="E426" t="s">
        <v>16</v>
      </c>
      <c r="F426" t="str">
        <f t="shared" si="12"/>
        <v>Cover Crop</v>
      </c>
      <c r="G426" s="2">
        <v>1</v>
      </c>
      <c r="H426" s="3">
        <v>3371.5</v>
      </c>
      <c r="I426" s="4">
        <v>0</v>
      </c>
      <c r="J426" s="4">
        <v>82.6</v>
      </c>
      <c r="K426" s="5">
        <v>82.6</v>
      </c>
      <c r="L426" t="s">
        <v>11</v>
      </c>
      <c r="M426">
        <f t="shared" si="13"/>
        <v>0</v>
      </c>
    </row>
    <row r="427" spans="1:13" ht="12.75">
      <c r="A427" s="1">
        <v>2016</v>
      </c>
      <c r="B427" t="s">
        <v>56</v>
      </c>
      <c r="C427" t="s">
        <v>71</v>
      </c>
      <c r="D427" t="s">
        <v>57</v>
      </c>
      <c r="E427" t="s">
        <v>16</v>
      </c>
      <c r="F427" t="str">
        <f t="shared" si="12"/>
        <v>Cover Crop</v>
      </c>
      <c r="G427" s="2">
        <v>2</v>
      </c>
      <c r="H427" s="3">
        <v>2520</v>
      </c>
      <c r="I427" s="4">
        <v>0</v>
      </c>
      <c r="J427" s="4">
        <v>79.5</v>
      </c>
      <c r="K427" s="5">
        <v>79.5</v>
      </c>
      <c r="L427" t="s">
        <v>11</v>
      </c>
      <c r="M427">
        <f t="shared" si="13"/>
        <v>0</v>
      </c>
    </row>
    <row r="428" spans="1:13" ht="12.75">
      <c r="A428" s="1">
        <v>2018</v>
      </c>
      <c r="B428" t="s">
        <v>56</v>
      </c>
      <c r="C428" t="s">
        <v>67</v>
      </c>
      <c r="D428" t="s">
        <v>57</v>
      </c>
      <c r="E428" t="s">
        <v>16</v>
      </c>
      <c r="F428" t="str">
        <f t="shared" si="12"/>
        <v>Cover Crop</v>
      </c>
      <c r="G428" s="2">
        <v>1</v>
      </c>
      <c r="H428" s="3">
        <v>2290.5</v>
      </c>
      <c r="I428" s="4">
        <v>0</v>
      </c>
      <c r="J428" s="4">
        <v>74.1</v>
      </c>
      <c r="K428" s="5">
        <v>74.1</v>
      </c>
      <c r="L428" t="s">
        <v>11</v>
      </c>
      <c r="M428">
        <f t="shared" si="13"/>
        <v>0</v>
      </c>
    </row>
    <row r="429" spans="1:13" ht="12.75">
      <c r="A429" s="1">
        <v>2016</v>
      </c>
      <c r="B429" t="s">
        <v>56</v>
      </c>
      <c r="C429" t="s">
        <v>67</v>
      </c>
      <c r="D429" t="s">
        <v>57</v>
      </c>
      <c r="E429" t="s">
        <v>16</v>
      </c>
      <c r="F429" t="str">
        <f t="shared" si="12"/>
        <v>Cover Crop</v>
      </c>
      <c r="G429" s="2">
        <v>2</v>
      </c>
      <c r="H429" s="3">
        <v>2289</v>
      </c>
      <c r="I429" s="4">
        <v>0</v>
      </c>
      <c r="J429" s="4">
        <v>71.8</v>
      </c>
      <c r="K429" s="5">
        <v>71.8</v>
      </c>
      <c r="L429" t="s">
        <v>11</v>
      </c>
      <c r="M429">
        <f t="shared" si="13"/>
        <v>0</v>
      </c>
    </row>
    <row r="430" spans="1:13" ht="12.75">
      <c r="A430" s="1">
        <v>2019</v>
      </c>
      <c r="B430" t="s">
        <v>56</v>
      </c>
      <c r="C430" t="s">
        <v>74</v>
      </c>
      <c r="D430" t="s">
        <v>57</v>
      </c>
      <c r="E430" t="s">
        <v>16</v>
      </c>
      <c r="F430" t="str">
        <f t="shared" si="12"/>
        <v>Cover Crop</v>
      </c>
      <c r="G430" s="2">
        <v>1</v>
      </c>
      <c r="H430" s="3">
        <v>1980</v>
      </c>
      <c r="I430" s="4">
        <v>0</v>
      </c>
      <c r="J430" s="4">
        <v>66</v>
      </c>
      <c r="K430" s="5">
        <v>66</v>
      </c>
      <c r="L430" t="s">
        <v>11</v>
      </c>
      <c r="M430">
        <f t="shared" si="13"/>
        <v>0</v>
      </c>
    </row>
    <row r="431" spans="1:13" ht="12.75">
      <c r="A431" s="1">
        <v>2017</v>
      </c>
      <c r="B431" t="s">
        <v>56</v>
      </c>
      <c r="C431" t="s">
        <v>73</v>
      </c>
      <c r="D431" t="s">
        <v>57</v>
      </c>
      <c r="E431" t="s">
        <v>16</v>
      </c>
      <c r="F431" t="str">
        <f t="shared" si="12"/>
        <v>Cover Crop</v>
      </c>
      <c r="G431" s="2">
        <v>1</v>
      </c>
      <c r="H431" s="3">
        <v>1873.5</v>
      </c>
      <c r="I431" s="4">
        <v>0</v>
      </c>
      <c r="J431" s="4">
        <v>60.2</v>
      </c>
      <c r="K431" s="5">
        <v>60.2</v>
      </c>
      <c r="L431" t="s">
        <v>11</v>
      </c>
      <c r="M431">
        <f t="shared" si="13"/>
        <v>0</v>
      </c>
    </row>
    <row r="432" spans="1:13" ht="12.75">
      <c r="A432" s="1">
        <v>2018</v>
      </c>
      <c r="B432" t="s">
        <v>56</v>
      </c>
      <c r="C432" t="s">
        <v>60</v>
      </c>
      <c r="D432" t="s">
        <v>57</v>
      </c>
      <c r="E432" t="s">
        <v>16</v>
      </c>
      <c r="F432" t="str">
        <f t="shared" si="12"/>
        <v>Cover Crop</v>
      </c>
      <c r="G432" s="2">
        <v>1</v>
      </c>
      <c r="H432" s="3">
        <v>1843</v>
      </c>
      <c r="I432" s="4">
        <v>0</v>
      </c>
      <c r="J432" s="4">
        <v>53.1</v>
      </c>
      <c r="K432" s="5">
        <v>53.1</v>
      </c>
      <c r="L432" t="s">
        <v>11</v>
      </c>
      <c r="M432">
        <f t="shared" si="13"/>
        <v>0</v>
      </c>
    </row>
    <row r="433" spans="1:13" ht="12.75">
      <c r="A433" s="1">
        <v>2019</v>
      </c>
      <c r="B433" t="s">
        <v>56</v>
      </c>
      <c r="C433" t="s">
        <v>68</v>
      </c>
      <c r="D433" t="s">
        <v>57</v>
      </c>
      <c r="E433" t="s">
        <v>16</v>
      </c>
      <c r="F433" t="str">
        <f t="shared" si="12"/>
        <v>Cover Crop</v>
      </c>
      <c r="G433" s="2">
        <v>1</v>
      </c>
      <c r="H433" s="3">
        <v>1455</v>
      </c>
      <c r="I433" s="4">
        <v>0</v>
      </c>
      <c r="J433" s="4">
        <v>48.5</v>
      </c>
      <c r="K433" s="5">
        <v>48.5</v>
      </c>
      <c r="L433" t="s">
        <v>11</v>
      </c>
      <c r="M433">
        <f t="shared" si="13"/>
        <v>0</v>
      </c>
    </row>
    <row r="434" spans="1:13" ht="12.75">
      <c r="A434" s="1">
        <v>2018</v>
      </c>
      <c r="B434" t="s">
        <v>56</v>
      </c>
      <c r="C434" t="s">
        <v>68</v>
      </c>
      <c r="D434" t="s">
        <v>57</v>
      </c>
      <c r="E434" t="s">
        <v>16</v>
      </c>
      <c r="F434" t="str">
        <f t="shared" si="12"/>
        <v>Cover Crop</v>
      </c>
      <c r="G434" s="2">
        <v>1</v>
      </c>
      <c r="H434" s="3">
        <v>1411.5</v>
      </c>
      <c r="I434" s="4">
        <v>0</v>
      </c>
      <c r="J434" s="4">
        <v>44.8</v>
      </c>
      <c r="K434" s="5">
        <v>44.8</v>
      </c>
      <c r="L434" t="s">
        <v>11</v>
      </c>
      <c r="M434">
        <f t="shared" si="13"/>
        <v>0</v>
      </c>
    </row>
    <row r="435" spans="1:13" ht="12.75">
      <c r="A435" s="1">
        <v>2017</v>
      </c>
      <c r="B435" t="s">
        <v>56</v>
      </c>
      <c r="C435" t="s">
        <v>71</v>
      </c>
      <c r="D435" t="s">
        <v>57</v>
      </c>
      <c r="E435" t="s">
        <v>16</v>
      </c>
      <c r="F435" t="str">
        <f t="shared" si="12"/>
        <v>Cover Crop</v>
      </c>
      <c r="G435" s="2">
        <v>1</v>
      </c>
      <c r="H435" s="3">
        <v>1624</v>
      </c>
      <c r="I435" s="4">
        <v>0</v>
      </c>
      <c r="J435" s="4">
        <v>40.6</v>
      </c>
      <c r="K435" s="5">
        <v>40.6</v>
      </c>
      <c r="L435" t="s">
        <v>11</v>
      </c>
      <c r="M435">
        <f t="shared" si="13"/>
        <v>0</v>
      </c>
    </row>
    <row r="436" spans="1:13" ht="12.75">
      <c r="A436" s="1">
        <v>2016</v>
      </c>
      <c r="B436" t="s">
        <v>56</v>
      </c>
      <c r="C436" t="s">
        <v>80</v>
      </c>
      <c r="D436" t="s">
        <v>57</v>
      </c>
      <c r="E436" t="s">
        <v>16</v>
      </c>
      <c r="F436" t="str">
        <f t="shared" si="12"/>
        <v>Cover Crop</v>
      </c>
      <c r="G436" s="2">
        <v>1</v>
      </c>
      <c r="H436" s="3">
        <v>1579.5</v>
      </c>
      <c r="I436" s="4">
        <v>0</v>
      </c>
      <c r="J436" s="4">
        <v>37.8</v>
      </c>
      <c r="K436" s="5">
        <v>37.8</v>
      </c>
      <c r="L436" t="s">
        <v>11</v>
      </c>
      <c r="M436">
        <f t="shared" si="13"/>
        <v>0</v>
      </c>
    </row>
    <row r="437" spans="1:13" ht="12.75">
      <c r="A437" s="1">
        <v>2019</v>
      </c>
      <c r="B437" t="s">
        <v>56</v>
      </c>
      <c r="C437" t="s">
        <v>80</v>
      </c>
      <c r="D437" t="s">
        <v>57</v>
      </c>
      <c r="E437" t="s">
        <v>16</v>
      </c>
      <c r="F437" t="str">
        <f t="shared" si="12"/>
        <v>Cover Crop</v>
      </c>
      <c r="G437" s="2">
        <v>1</v>
      </c>
      <c r="H437" s="3">
        <v>1531.5</v>
      </c>
      <c r="I437" s="4">
        <v>0</v>
      </c>
      <c r="J437" s="4">
        <v>36.6</v>
      </c>
      <c r="K437" s="5">
        <v>36.6</v>
      </c>
      <c r="L437" t="s">
        <v>11</v>
      </c>
      <c r="M437">
        <f t="shared" si="13"/>
        <v>0</v>
      </c>
    </row>
    <row r="438" spans="1:13" ht="12.75">
      <c r="A438" s="1">
        <v>2019</v>
      </c>
      <c r="B438" t="s">
        <v>56</v>
      </c>
      <c r="C438" t="s">
        <v>63</v>
      </c>
      <c r="D438" t="s">
        <v>57</v>
      </c>
      <c r="E438" t="s">
        <v>16</v>
      </c>
      <c r="F438" t="str">
        <f t="shared" si="12"/>
        <v>Cover Crop</v>
      </c>
      <c r="G438" s="2">
        <v>1</v>
      </c>
      <c r="H438" s="3">
        <v>810</v>
      </c>
      <c r="I438" s="4">
        <v>0</v>
      </c>
      <c r="J438" s="4">
        <v>27</v>
      </c>
      <c r="K438" s="5">
        <v>27</v>
      </c>
      <c r="L438" t="s">
        <v>11</v>
      </c>
      <c r="M438">
        <f t="shared" si="13"/>
        <v>0</v>
      </c>
    </row>
    <row r="439" spans="1:13" ht="12.75">
      <c r="A439" s="1">
        <v>2016</v>
      </c>
      <c r="B439" t="s">
        <v>56</v>
      </c>
      <c r="C439" t="s">
        <v>77</v>
      </c>
      <c r="D439" t="s">
        <v>57</v>
      </c>
      <c r="E439" t="s">
        <v>16</v>
      </c>
      <c r="F439" t="str">
        <f t="shared" si="12"/>
        <v>Cover Crop</v>
      </c>
      <c r="G439" s="2">
        <v>1</v>
      </c>
      <c r="H439" s="3">
        <v>709.5</v>
      </c>
      <c r="I439" s="4">
        <v>0</v>
      </c>
      <c r="J439" s="4">
        <v>21.4</v>
      </c>
      <c r="K439" s="5">
        <v>21.4</v>
      </c>
      <c r="L439" t="s">
        <v>11</v>
      </c>
      <c r="M439">
        <f t="shared" si="13"/>
        <v>0</v>
      </c>
    </row>
    <row r="440" spans="1:13" ht="12.75">
      <c r="A440" s="1">
        <v>2018</v>
      </c>
      <c r="B440" t="s">
        <v>56</v>
      </c>
      <c r="C440" t="s">
        <v>64</v>
      </c>
      <c r="D440" t="s">
        <v>57</v>
      </c>
      <c r="E440" t="s">
        <v>16</v>
      </c>
      <c r="F440" t="str">
        <f t="shared" si="12"/>
        <v>Cover Crop</v>
      </c>
      <c r="G440" s="2">
        <v>1</v>
      </c>
      <c r="H440" s="3">
        <v>630</v>
      </c>
      <c r="I440" s="4">
        <v>0</v>
      </c>
      <c r="J440" s="4">
        <v>21</v>
      </c>
      <c r="K440" s="5">
        <v>21</v>
      </c>
      <c r="L440" t="s">
        <v>11</v>
      </c>
      <c r="M440">
        <f t="shared" si="13"/>
        <v>0</v>
      </c>
    </row>
    <row r="441" spans="1:13" ht="12.75">
      <c r="A441" s="1">
        <v>2018</v>
      </c>
      <c r="B441" t="s">
        <v>56</v>
      </c>
      <c r="C441" t="s">
        <v>95</v>
      </c>
      <c r="D441" t="s">
        <v>81</v>
      </c>
      <c r="E441" t="s">
        <v>7</v>
      </c>
      <c r="F441" t="str">
        <f t="shared" si="12"/>
        <v>Terrace System</v>
      </c>
      <c r="G441" s="2">
        <v>2</v>
      </c>
      <c r="H441" s="3">
        <v>23609.52</v>
      </c>
      <c r="I441" s="4">
        <v>390</v>
      </c>
      <c r="J441" s="4">
        <v>57</v>
      </c>
      <c r="K441" s="5">
        <v>11231</v>
      </c>
      <c r="L441" t="s">
        <v>8</v>
      </c>
      <c r="M441">
        <f t="shared" si="13"/>
        <v>10</v>
      </c>
    </row>
    <row r="442" spans="1:13" ht="12.75">
      <c r="A442" s="1">
        <v>2020</v>
      </c>
      <c r="B442" t="s">
        <v>56</v>
      </c>
      <c r="C442" t="s">
        <v>93</v>
      </c>
      <c r="D442" t="s">
        <v>81</v>
      </c>
      <c r="E442" t="s">
        <v>7</v>
      </c>
      <c r="F442" t="str">
        <f t="shared" si="12"/>
        <v>Terrace System</v>
      </c>
      <c r="G442" s="2">
        <v>1</v>
      </c>
      <c r="H442" s="3">
        <v>14384.46</v>
      </c>
      <c r="I442" s="4">
        <v>740</v>
      </c>
      <c r="J442" s="4">
        <v>35.5</v>
      </c>
      <c r="K442" s="5">
        <v>6436</v>
      </c>
      <c r="L442" t="s">
        <v>8</v>
      </c>
      <c r="M442">
        <f t="shared" si="13"/>
        <v>10</v>
      </c>
    </row>
    <row r="443" spans="1:13" ht="12.75">
      <c r="A443" s="1">
        <v>2017</v>
      </c>
      <c r="B443" t="s">
        <v>56</v>
      </c>
      <c r="C443" t="s">
        <v>82</v>
      </c>
      <c r="D443" t="s">
        <v>81</v>
      </c>
      <c r="E443" t="s">
        <v>7</v>
      </c>
      <c r="F443" t="str">
        <f t="shared" si="12"/>
        <v>Terrace System</v>
      </c>
      <c r="G443" s="2">
        <v>2</v>
      </c>
      <c r="H443" s="3">
        <v>12534.48</v>
      </c>
      <c r="I443" s="4">
        <v>470</v>
      </c>
      <c r="J443" s="4">
        <v>20</v>
      </c>
      <c r="K443" s="5">
        <v>5803</v>
      </c>
      <c r="L443" t="s">
        <v>8</v>
      </c>
      <c r="M443">
        <f t="shared" si="13"/>
        <v>10</v>
      </c>
    </row>
    <row r="444" spans="1:13" ht="12.75">
      <c r="A444" s="1">
        <v>2017</v>
      </c>
      <c r="B444" t="s">
        <v>56</v>
      </c>
      <c r="C444" t="s">
        <v>107</v>
      </c>
      <c r="D444" t="s">
        <v>81</v>
      </c>
      <c r="E444" t="s">
        <v>7</v>
      </c>
      <c r="F444" t="str">
        <f t="shared" si="12"/>
        <v>Terrace System</v>
      </c>
      <c r="G444" s="2">
        <v>1</v>
      </c>
      <c r="H444" s="3">
        <v>3579.12</v>
      </c>
      <c r="I444" s="4">
        <v>10</v>
      </c>
      <c r="J444" s="4">
        <v>10</v>
      </c>
      <c r="K444" s="5">
        <v>1657</v>
      </c>
      <c r="L444" t="s">
        <v>8</v>
      </c>
      <c r="M444">
        <f t="shared" si="13"/>
        <v>10</v>
      </c>
    </row>
    <row r="445" spans="1:13" ht="12.75">
      <c r="A445" s="1">
        <v>2018</v>
      </c>
      <c r="B445" t="s">
        <v>56</v>
      </c>
      <c r="C445" t="s">
        <v>83</v>
      </c>
      <c r="D445" t="s">
        <v>81</v>
      </c>
      <c r="E445" t="s">
        <v>9</v>
      </c>
      <c r="F445" t="str">
        <f t="shared" si="12"/>
        <v>Terrace System With UGO</v>
      </c>
      <c r="G445" s="2">
        <v>2</v>
      </c>
      <c r="H445" s="3">
        <v>40000</v>
      </c>
      <c r="I445" s="4">
        <v>820</v>
      </c>
      <c r="J445" s="4">
        <v>55</v>
      </c>
      <c r="K445" s="5">
        <v>12822</v>
      </c>
      <c r="L445" t="s">
        <v>8</v>
      </c>
      <c r="M445">
        <f t="shared" si="13"/>
        <v>10</v>
      </c>
    </row>
    <row r="446" spans="1:13" ht="12.75">
      <c r="A446" s="1">
        <v>2016</v>
      </c>
      <c r="B446" t="s">
        <v>56</v>
      </c>
      <c r="C446" t="s">
        <v>91</v>
      </c>
      <c r="D446" t="s">
        <v>81</v>
      </c>
      <c r="E446" t="s">
        <v>9</v>
      </c>
      <c r="F446" t="str">
        <f t="shared" si="12"/>
        <v>Terrace System With UGO</v>
      </c>
      <c r="G446" s="2">
        <v>3</v>
      </c>
      <c r="H446" s="3">
        <v>32394.85</v>
      </c>
      <c r="I446" s="4">
        <v>420</v>
      </c>
      <c r="J446" s="4">
        <v>50</v>
      </c>
      <c r="K446" s="5">
        <v>9937</v>
      </c>
      <c r="L446" t="s">
        <v>8</v>
      </c>
      <c r="M446">
        <f t="shared" si="13"/>
        <v>10</v>
      </c>
    </row>
    <row r="447" spans="1:13" ht="12.75">
      <c r="A447" s="1">
        <v>2016</v>
      </c>
      <c r="B447" t="s">
        <v>56</v>
      </c>
      <c r="C447" t="s">
        <v>94</v>
      </c>
      <c r="D447" t="s">
        <v>81</v>
      </c>
      <c r="E447" t="s">
        <v>9</v>
      </c>
      <c r="F447" t="str">
        <f t="shared" si="12"/>
        <v>Terrace System With UGO</v>
      </c>
      <c r="G447" s="2">
        <v>1</v>
      </c>
      <c r="H447" s="3">
        <v>20000</v>
      </c>
      <c r="I447" s="4">
        <v>340</v>
      </c>
      <c r="J447" s="4">
        <v>41</v>
      </c>
      <c r="K447" s="5">
        <v>6457</v>
      </c>
      <c r="L447" t="s">
        <v>8</v>
      </c>
      <c r="M447">
        <f t="shared" si="13"/>
        <v>10</v>
      </c>
    </row>
    <row r="448" spans="1:13" ht="12.75">
      <c r="A448" s="1">
        <v>2018</v>
      </c>
      <c r="B448" t="s">
        <v>56</v>
      </c>
      <c r="C448" t="s">
        <v>98</v>
      </c>
      <c r="D448" t="s">
        <v>81</v>
      </c>
      <c r="E448" t="s">
        <v>9</v>
      </c>
      <c r="F448" t="str">
        <f t="shared" si="12"/>
        <v>Terrace System With UGO</v>
      </c>
      <c r="G448" s="2">
        <v>1</v>
      </c>
      <c r="H448" s="3">
        <v>20000</v>
      </c>
      <c r="I448" s="4">
        <v>170</v>
      </c>
      <c r="J448" s="4">
        <v>40</v>
      </c>
      <c r="K448" s="5">
        <v>5435</v>
      </c>
      <c r="L448" t="s">
        <v>8</v>
      </c>
      <c r="M448">
        <f t="shared" si="13"/>
        <v>10</v>
      </c>
    </row>
    <row r="449" spans="1:13" ht="12.75">
      <c r="A449" s="1">
        <v>2019</v>
      </c>
      <c r="B449" t="s">
        <v>56</v>
      </c>
      <c r="C449" t="s">
        <v>102</v>
      </c>
      <c r="D449" t="s">
        <v>81</v>
      </c>
      <c r="E449" t="s">
        <v>9</v>
      </c>
      <c r="F449" t="str">
        <f t="shared" si="12"/>
        <v>Terrace System With UGO</v>
      </c>
      <c r="G449" s="2">
        <v>2</v>
      </c>
      <c r="H449" s="3">
        <v>19910.37</v>
      </c>
      <c r="I449" s="4">
        <v>900</v>
      </c>
      <c r="J449" s="4">
        <v>35</v>
      </c>
      <c r="K449" s="5">
        <v>4988</v>
      </c>
      <c r="L449" t="s">
        <v>8</v>
      </c>
      <c r="M449">
        <f t="shared" si="13"/>
        <v>10</v>
      </c>
    </row>
    <row r="450" spans="1:13" ht="12.75">
      <c r="A450" s="1">
        <v>2020</v>
      </c>
      <c r="B450" t="s">
        <v>56</v>
      </c>
      <c r="C450" t="s">
        <v>82</v>
      </c>
      <c r="D450" t="s">
        <v>81</v>
      </c>
      <c r="E450" t="s">
        <v>9</v>
      </c>
      <c r="F450" t="str">
        <f aca="true" t="shared" si="14" ref="F450:F513">IF(E450="DSL-04","Terrace System",IF(E450="DSL-44","Terrace System With UGO",IF(E450="DWP-03","Sod Waterway",IF(E450="DWP-01","Water and Sediment Control Basin",IF(E450="N340","Cover Crop",IF(E450="DWC-01","Water Impoundment Resevoir","Null"))))))</f>
        <v>Terrace System With UGO</v>
      </c>
      <c r="G450" s="2">
        <v>1</v>
      </c>
      <c r="H450" s="3">
        <v>20000</v>
      </c>
      <c r="I450" s="4">
        <v>910</v>
      </c>
      <c r="J450" s="4">
        <v>33</v>
      </c>
      <c r="K450" s="5">
        <v>5779</v>
      </c>
      <c r="L450" t="s">
        <v>8</v>
      </c>
      <c r="M450">
        <f aca="true" t="shared" si="15" ref="M450:M513">IF(E450="N340",0,10)</f>
        <v>10</v>
      </c>
    </row>
    <row r="451" spans="1:13" ht="12.75">
      <c r="A451" s="1">
        <v>2017</v>
      </c>
      <c r="B451" t="s">
        <v>56</v>
      </c>
      <c r="C451" t="s">
        <v>102</v>
      </c>
      <c r="D451" t="s">
        <v>81</v>
      </c>
      <c r="E451" t="s">
        <v>9</v>
      </c>
      <c r="F451" t="str">
        <f t="shared" si="14"/>
        <v>Terrace System With UGO</v>
      </c>
      <c r="G451" s="2">
        <v>1</v>
      </c>
      <c r="H451" s="3">
        <v>16322.74</v>
      </c>
      <c r="I451" s="4">
        <v>13720</v>
      </c>
      <c r="J451" s="4">
        <v>28</v>
      </c>
      <c r="K451" s="5">
        <v>6387</v>
      </c>
      <c r="L451" t="s">
        <v>8</v>
      </c>
      <c r="M451">
        <f t="shared" si="15"/>
        <v>10</v>
      </c>
    </row>
    <row r="452" spans="1:13" ht="12.75">
      <c r="A452" s="1">
        <v>2018</v>
      </c>
      <c r="B452" t="s">
        <v>56</v>
      </c>
      <c r="C452" t="s">
        <v>94</v>
      </c>
      <c r="D452" t="s">
        <v>81</v>
      </c>
      <c r="E452" t="s">
        <v>9</v>
      </c>
      <c r="F452" t="str">
        <f t="shared" si="14"/>
        <v>Terrace System With UGO</v>
      </c>
      <c r="G452" s="2">
        <v>1</v>
      </c>
      <c r="H452" s="3">
        <v>20000</v>
      </c>
      <c r="I452" s="4">
        <v>520</v>
      </c>
      <c r="J452" s="4">
        <v>25</v>
      </c>
      <c r="K452" s="5">
        <v>4981</v>
      </c>
      <c r="L452" t="s">
        <v>8</v>
      </c>
      <c r="M452">
        <f t="shared" si="15"/>
        <v>10</v>
      </c>
    </row>
    <row r="453" spans="1:13" ht="12.75">
      <c r="A453" s="1">
        <v>2016</v>
      </c>
      <c r="B453" t="s">
        <v>56</v>
      </c>
      <c r="C453" t="s">
        <v>90</v>
      </c>
      <c r="D453" t="s">
        <v>81</v>
      </c>
      <c r="E453" t="s">
        <v>9</v>
      </c>
      <c r="F453" t="str">
        <f t="shared" si="14"/>
        <v>Terrace System With UGO</v>
      </c>
      <c r="G453" s="2">
        <v>2</v>
      </c>
      <c r="H453" s="3">
        <v>11412.33</v>
      </c>
      <c r="I453" s="4">
        <v>200</v>
      </c>
      <c r="J453" s="4">
        <v>22</v>
      </c>
      <c r="K453" s="5">
        <v>3404</v>
      </c>
      <c r="L453" t="s">
        <v>8</v>
      </c>
      <c r="M453">
        <f t="shared" si="15"/>
        <v>10</v>
      </c>
    </row>
    <row r="454" spans="1:13" ht="12.75">
      <c r="A454" s="1">
        <v>2019</v>
      </c>
      <c r="B454" t="s">
        <v>56</v>
      </c>
      <c r="C454" t="s">
        <v>80</v>
      </c>
      <c r="D454" t="s">
        <v>81</v>
      </c>
      <c r="E454" t="s">
        <v>9</v>
      </c>
      <c r="F454" t="str">
        <f t="shared" si="14"/>
        <v>Terrace System With UGO</v>
      </c>
      <c r="G454" s="2">
        <v>2</v>
      </c>
      <c r="H454" s="3">
        <v>14161.81</v>
      </c>
      <c r="I454" s="4">
        <v>300</v>
      </c>
      <c r="J454" s="4">
        <v>20</v>
      </c>
      <c r="K454" s="5">
        <v>3826</v>
      </c>
      <c r="L454" t="s">
        <v>8</v>
      </c>
      <c r="M454">
        <f t="shared" si="15"/>
        <v>10</v>
      </c>
    </row>
    <row r="455" spans="1:13" ht="12.75">
      <c r="A455" s="1">
        <v>2019</v>
      </c>
      <c r="B455" t="s">
        <v>56</v>
      </c>
      <c r="C455" t="s">
        <v>93</v>
      </c>
      <c r="D455" t="s">
        <v>81</v>
      </c>
      <c r="E455" t="s">
        <v>9</v>
      </c>
      <c r="F455" t="str">
        <f t="shared" si="14"/>
        <v>Terrace System With UGO</v>
      </c>
      <c r="G455" s="2">
        <v>2</v>
      </c>
      <c r="H455" s="3">
        <v>21713.48</v>
      </c>
      <c r="I455" s="4">
        <v>310</v>
      </c>
      <c r="J455" s="4">
        <v>20</v>
      </c>
      <c r="K455" s="5">
        <v>5827</v>
      </c>
      <c r="L455" t="s">
        <v>8</v>
      </c>
      <c r="M455">
        <f t="shared" si="15"/>
        <v>10</v>
      </c>
    </row>
    <row r="456" spans="1:13" ht="12.75">
      <c r="A456" s="1">
        <v>2016</v>
      </c>
      <c r="B456" t="s">
        <v>56</v>
      </c>
      <c r="C456" t="s">
        <v>105</v>
      </c>
      <c r="D456" t="s">
        <v>81</v>
      </c>
      <c r="E456" t="s">
        <v>9</v>
      </c>
      <c r="F456" t="str">
        <f t="shared" si="14"/>
        <v>Terrace System With UGO</v>
      </c>
      <c r="G456" s="2">
        <v>1</v>
      </c>
      <c r="H456" s="3">
        <v>16242.85</v>
      </c>
      <c r="I456" s="4">
        <v>170</v>
      </c>
      <c r="J456" s="4">
        <v>20</v>
      </c>
      <c r="K456" s="5">
        <v>4738</v>
      </c>
      <c r="L456" t="s">
        <v>8</v>
      </c>
      <c r="M456">
        <f t="shared" si="15"/>
        <v>10</v>
      </c>
    </row>
    <row r="457" spans="1:13" ht="12.75">
      <c r="A457" s="1">
        <v>2017</v>
      </c>
      <c r="B457" t="s">
        <v>56</v>
      </c>
      <c r="C457" t="s">
        <v>98</v>
      </c>
      <c r="D457" t="s">
        <v>81</v>
      </c>
      <c r="E457" t="s">
        <v>9</v>
      </c>
      <c r="F457" t="str">
        <f t="shared" si="14"/>
        <v>Terrace System With UGO</v>
      </c>
      <c r="G457" s="2">
        <v>1</v>
      </c>
      <c r="H457" s="3">
        <v>12494.99</v>
      </c>
      <c r="I457" s="4">
        <v>210</v>
      </c>
      <c r="J457" s="4">
        <v>19</v>
      </c>
      <c r="K457" s="5">
        <v>2592</v>
      </c>
      <c r="L457" t="s">
        <v>8</v>
      </c>
      <c r="M457">
        <f t="shared" si="15"/>
        <v>10</v>
      </c>
    </row>
    <row r="458" spans="1:13" ht="12.75">
      <c r="A458" s="1">
        <v>2018</v>
      </c>
      <c r="B458" t="s">
        <v>56</v>
      </c>
      <c r="C458" t="s">
        <v>107</v>
      </c>
      <c r="D458" t="s">
        <v>81</v>
      </c>
      <c r="E458" t="s">
        <v>9</v>
      </c>
      <c r="F458" t="str">
        <f t="shared" si="14"/>
        <v>Terrace System With UGO</v>
      </c>
      <c r="G458" s="2">
        <v>1</v>
      </c>
      <c r="H458" s="3">
        <v>13036.17</v>
      </c>
      <c r="I458" s="4">
        <v>80</v>
      </c>
      <c r="J458" s="4">
        <v>19</v>
      </c>
      <c r="K458" s="5">
        <v>4819</v>
      </c>
      <c r="L458" t="s">
        <v>8</v>
      </c>
      <c r="M458">
        <f t="shared" si="15"/>
        <v>10</v>
      </c>
    </row>
    <row r="459" spans="1:13" ht="12.75">
      <c r="A459" s="1">
        <v>2017</v>
      </c>
      <c r="B459" t="s">
        <v>56</v>
      </c>
      <c r="C459" t="s">
        <v>82</v>
      </c>
      <c r="D459" t="s">
        <v>81</v>
      </c>
      <c r="E459" t="s">
        <v>9</v>
      </c>
      <c r="F459" t="str">
        <f t="shared" si="14"/>
        <v>Terrace System With UGO</v>
      </c>
      <c r="G459" s="2">
        <v>1</v>
      </c>
      <c r="H459" s="3">
        <v>16259.47</v>
      </c>
      <c r="I459" s="4">
        <v>20</v>
      </c>
      <c r="J459" s="4">
        <v>16</v>
      </c>
      <c r="K459" s="5">
        <v>4191</v>
      </c>
      <c r="L459" t="s">
        <v>8</v>
      </c>
      <c r="M459">
        <f t="shared" si="15"/>
        <v>10</v>
      </c>
    </row>
    <row r="460" spans="1:13" ht="12.75">
      <c r="A460" s="1">
        <v>2017</v>
      </c>
      <c r="B460" t="s">
        <v>56</v>
      </c>
      <c r="C460" t="s">
        <v>91</v>
      </c>
      <c r="D460" t="s">
        <v>81</v>
      </c>
      <c r="E460" t="s">
        <v>9</v>
      </c>
      <c r="F460" t="str">
        <f t="shared" si="14"/>
        <v>Terrace System With UGO</v>
      </c>
      <c r="G460" s="2">
        <v>1</v>
      </c>
      <c r="H460" s="3">
        <v>10639.38</v>
      </c>
      <c r="I460" s="4">
        <v>7420</v>
      </c>
      <c r="J460" s="4">
        <v>14</v>
      </c>
      <c r="K460" s="5">
        <v>2373</v>
      </c>
      <c r="L460" t="s">
        <v>8</v>
      </c>
      <c r="M460">
        <f t="shared" si="15"/>
        <v>10</v>
      </c>
    </row>
    <row r="461" spans="1:13" ht="12.75">
      <c r="A461" s="1">
        <v>2016</v>
      </c>
      <c r="B461" t="s">
        <v>56</v>
      </c>
      <c r="C461" t="s">
        <v>89</v>
      </c>
      <c r="D461" t="s">
        <v>81</v>
      </c>
      <c r="E461" t="s">
        <v>9</v>
      </c>
      <c r="F461" t="str">
        <f t="shared" si="14"/>
        <v>Terrace System With UGO</v>
      </c>
      <c r="G461" s="2">
        <v>1</v>
      </c>
      <c r="H461" s="3">
        <v>8228.27</v>
      </c>
      <c r="I461" s="4">
        <v>70</v>
      </c>
      <c r="J461" s="4">
        <v>11</v>
      </c>
      <c r="K461" s="5">
        <v>2583</v>
      </c>
      <c r="L461" t="s">
        <v>8</v>
      </c>
      <c r="M461">
        <f t="shared" si="15"/>
        <v>10</v>
      </c>
    </row>
    <row r="462" spans="1:13" ht="12.75">
      <c r="A462" s="1">
        <v>2018</v>
      </c>
      <c r="B462" t="s">
        <v>56</v>
      </c>
      <c r="C462" t="s">
        <v>108</v>
      </c>
      <c r="D462" t="s">
        <v>81</v>
      </c>
      <c r="E462" t="s">
        <v>9</v>
      </c>
      <c r="F462" t="str">
        <f t="shared" si="14"/>
        <v>Terrace System With UGO</v>
      </c>
      <c r="G462" s="2">
        <v>1</v>
      </c>
      <c r="H462" s="3">
        <v>10061.13</v>
      </c>
      <c r="I462" s="4">
        <v>110</v>
      </c>
      <c r="J462" s="4">
        <v>10</v>
      </c>
      <c r="K462" s="5">
        <v>2671</v>
      </c>
      <c r="L462" t="s">
        <v>8</v>
      </c>
      <c r="M462">
        <f t="shared" si="15"/>
        <v>10</v>
      </c>
    </row>
    <row r="463" spans="1:13" ht="12.75">
      <c r="A463" s="1">
        <v>2018</v>
      </c>
      <c r="B463" t="s">
        <v>56</v>
      </c>
      <c r="C463" t="s">
        <v>82</v>
      </c>
      <c r="D463" t="s">
        <v>81</v>
      </c>
      <c r="E463" t="s">
        <v>9</v>
      </c>
      <c r="F463" t="str">
        <f t="shared" si="14"/>
        <v>Terrace System With UGO</v>
      </c>
      <c r="G463" s="2">
        <v>1</v>
      </c>
      <c r="H463" s="3">
        <v>8544.15</v>
      </c>
      <c r="I463" s="4">
        <v>130</v>
      </c>
      <c r="J463" s="4">
        <v>8</v>
      </c>
      <c r="K463" s="5">
        <v>2313</v>
      </c>
      <c r="L463" t="s">
        <v>8</v>
      </c>
      <c r="M463">
        <f t="shared" si="15"/>
        <v>10</v>
      </c>
    </row>
    <row r="464" spans="1:13" ht="12.75">
      <c r="A464" s="1">
        <v>2019</v>
      </c>
      <c r="B464" t="s">
        <v>56</v>
      </c>
      <c r="C464" t="s">
        <v>93</v>
      </c>
      <c r="D464" t="s">
        <v>81</v>
      </c>
      <c r="E464" t="s">
        <v>20</v>
      </c>
      <c r="F464" t="str">
        <f t="shared" si="14"/>
        <v>Water Impoundment Resevoir</v>
      </c>
      <c r="G464" s="2">
        <v>1</v>
      </c>
      <c r="H464" s="3">
        <v>5000</v>
      </c>
      <c r="I464" s="4">
        <v>690</v>
      </c>
      <c r="J464" s="4">
        <v>36</v>
      </c>
      <c r="K464" s="5">
        <v>4487</v>
      </c>
      <c r="L464" t="s">
        <v>15</v>
      </c>
      <c r="M464">
        <f t="shared" si="15"/>
        <v>10</v>
      </c>
    </row>
    <row r="465" spans="1:13" ht="12.75">
      <c r="A465" s="1">
        <v>2016</v>
      </c>
      <c r="B465" t="s">
        <v>56</v>
      </c>
      <c r="C465" t="s">
        <v>82</v>
      </c>
      <c r="D465" t="s">
        <v>81</v>
      </c>
      <c r="E465" t="s">
        <v>20</v>
      </c>
      <c r="F465" t="str">
        <f t="shared" si="14"/>
        <v>Water Impoundment Resevoir</v>
      </c>
      <c r="G465" s="2">
        <v>1</v>
      </c>
      <c r="H465" s="3">
        <v>5000</v>
      </c>
      <c r="I465" s="4">
        <v>180</v>
      </c>
      <c r="J465" s="4">
        <v>13</v>
      </c>
      <c r="K465" s="5">
        <v>2756</v>
      </c>
      <c r="L465" t="s">
        <v>15</v>
      </c>
      <c r="M465">
        <f t="shared" si="15"/>
        <v>10</v>
      </c>
    </row>
    <row r="466" spans="1:13" ht="12.75">
      <c r="A466" s="1">
        <v>2018</v>
      </c>
      <c r="B466" t="s">
        <v>56</v>
      </c>
      <c r="C466" t="s">
        <v>102</v>
      </c>
      <c r="D466" t="s">
        <v>81</v>
      </c>
      <c r="E466" t="s">
        <v>14</v>
      </c>
      <c r="F466" t="str">
        <f t="shared" si="14"/>
        <v>Water and Sediment Control Basin</v>
      </c>
      <c r="G466" s="2">
        <v>1</v>
      </c>
      <c r="H466" s="3">
        <v>2434.57</v>
      </c>
      <c r="I466" s="4">
        <v>220</v>
      </c>
      <c r="J466" s="4">
        <v>4</v>
      </c>
      <c r="K466" s="5">
        <v>678</v>
      </c>
      <c r="L466" t="s">
        <v>15</v>
      </c>
      <c r="M466">
        <f t="shared" si="15"/>
        <v>10</v>
      </c>
    </row>
    <row r="467" spans="1:13" ht="12.75">
      <c r="A467" s="1">
        <v>2019</v>
      </c>
      <c r="B467" t="s">
        <v>56</v>
      </c>
      <c r="C467" t="s">
        <v>94</v>
      </c>
      <c r="D467" t="s">
        <v>81</v>
      </c>
      <c r="E467" t="s">
        <v>10</v>
      </c>
      <c r="F467" t="str">
        <f t="shared" si="14"/>
        <v>Sod Waterway</v>
      </c>
      <c r="G467" s="2">
        <v>2</v>
      </c>
      <c r="H467" s="3">
        <v>18621.52</v>
      </c>
      <c r="I467" s="4">
        <v>1080</v>
      </c>
      <c r="J467" s="4">
        <v>305</v>
      </c>
      <c r="K467" s="5">
        <v>6.5</v>
      </c>
      <c r="L467" t="s">
        <v>11</v>
      </c>
      <c r="M467">
        <f t="shared" si="15"/>
        <v>10</v>
      </c>
    </row>
    <row r="468" spans="1:13" ht="12.75">
      <c r="A468" s="1">
        <v>2017</v>
      </c>
      <c r="B468" t="s">
        <v>56</v>
      </c>
      <c r="C468" t="s">
        <v>99</v>
      </c>
      <c r="D468" t="s">
        <v>81</v>
      </c>
      <c r="E468" t="s">
        <v>10</v>
      </c>
      <c r="F468" t="str">
        <f t="shared" si="14"/>
        <v>Sod Waterway</v>
      </c>
      <c r="G468" s="2">
        <v>2</v>
      </c>
      <c r="H468" s="3">
        <v>14695.3</v>
      </c>
      <c r="I468" s="4">
        <v>1320</v>
      </c>
      <c r="J468" s="4">
        <v>191</v>
      </c>
      <c r="K468" s="5">
        <v>4.999999999999999</v>
      </c>
      <c r="L468" t="s">
        <v>11</v>
      </c>
      <c r="M468">
        <f t="shared" si="15"/>
        <v>10</v>
      </c>
    </row>
    <row r="469" spans="1:13" ht="12.75">
      <c r="A469" s="1">
        <v>2016</v>
      </c>
      <c r="B469" t="s">
        <v>56</v>
      </c>
      <c r="C469" t="s">
        <v>99</v>
      </c>
      <c r="D469" t="s">
        <v>81</v>
      </c>
      <c r="E469" t="s">
        <v>10</v>
      </c>
      <c r="F469" t="str">
        <f t="shared" si="14"/>
        <v>Sod Waterway</v>
      </c>
      <c r="G469" s="2">
        <v>2</v>
      </c>
      <c r="H469" s="3">
        <v>16237.2</v>
      </c>
      <c r="I469" s="4">
        <v>2530</v>
      </c>
      <c r="J469" s="4">
        <v>139</v>
      </c>
      <c r="K469" s="5">
        <v>5.8</v>
      </c>
      <c r="L469" t="s">
        <v>11</v>
      </c>
      <c r="M469">
        <f t="shared" si="15"/>
        <v>10</v>
      </c>
    </row>
    <row r="470" spans="1:13" ht="12.75">
      <c r="A470" s="1">
        <v>2019</v>
      </c>
      <c r="B470" t="s">
        <v>56</v>
      </c>
      <c r="C470" t="s">
        <v>92</v>
      </c>
      <c r="D470" t="s">
        <v>81</v>
      </c>
      <c r="E470" t="s">
        <v>10</v>
      </c>
      <c r="F470" t="str">
        <f t="shared" si="14"/>
        <v>Sod Waterway</v>
      </c>
      <c r="G470" s="2">
        <v>1</v>
      </c>
      <c r="H470" s="3">
        <v>3424.14</v>
      </c>
      <c r="I470" s="4">
        <v>660</v>
      </c>
      <c r="J470" s="4">
        <v>124</v>
      </c>
      <c r="K470" s="5">
        <v>1.2</v>
      </c>
      <c r="L470" t="s">
        <v>11</v>
      </c>
      <c r="M470">
        <f t="shared" si="15"/>
        <v>10</v>
      </c>
    </row>
    <row r="471" spans="1:13" ht="12.75">
      <c r="A471" s="1">
        <v>2017</v>
      </c>
      <c r="B471" t="s">
        <v>56</v>
      </c>
      <c r="C471" t="s">
        <v>84</v>
      </c>
      <c r="D471" t="s">
        <v>81</v>
      </c>
      <c r="E471" t="s">
        <v>10</v>
      </c>
      <c r="F471" t="str">
        <f t="shared" si="14"/>
        <v>Sod Waterway</v>
      </c>
      <c r="G471" s="2">
        <v>2</v>
      </c>
      <c r="H471" s="3">
        <v>8085.66</v>
      </c>
      <c r="I471" s="4">
        <v>340</v>
      </c>
      <c r="J471" s="4">
        <v>123</v>
      </c>
      <c r="K471" s="5">
        <v>2.8</v>
      </c>
      <c r="L471" t="s">
        <v>11</v>
      </c>
      <c r="M471">
        <f t="shared" si="15"/>
        <v>10</v>
      </c>
    </row>
    <row r="472" spans="1:13" ht="12.75">
      <c r="A472" s="1">
        <v>2019</v>
      </c>
      <c r="B472" t="s">
        <v>56</v>
      </c>
      <c r="C472" t="s">
        <v>102</v>
      </c>
      <c r="D472" t="s">
        <v>81</v>
      </c>
      <c r="E472" t="s">
        <v>10</v>
      </c>
      <c r="F472" t="str">
        <f t="shared" si="14"/>
        <v>Sod Waterway</v>
      </c>
      <c r="G472" s="2">
        <v>3</v>
      </c>
      <c r="H472" s="3">
        <v>15609.37</v>
      </c>
      <c r="I472" s="4">
        <v>1550</v>
      </c>
      <c r="J472" s="4">
        <v>121</v>
      </c>
      <c r="K472" s="5">
        <v>5.5</v>
      </c>
      <c r="L472" t="s">
        <v>11</v>
      </c>
      <c r="M472">
        <f t="shared" si="15"/>
        <v>10</v>
      </c>
    </row>
    <row r="473" spans="1:13" ht="12.75">
      <c r="A473" s="1">
        <v>2018</v>
      </c>
      <c r="B473" t="s">
        <v>56</v>
      </c>
      <c r="C473" t="s">
        <v>97</v>
      </c>
      <c r="D473" t="s">
        <v>81</v>
      </c>
      <c r="E473" t="s">
        <v>10</v>
      </c>
      <c r="F473" t="str">
        <f t="shared" si="14"/>
        <v>Sod Waterway</v>
      </c>
      <c r="G473" s="2">
        <v>1</v>
      </c>
      <c r="H473" s="3">
        <v>9638.73</v>
      </c>
      <c r="I473" s="4">
        <v>1060</v>
      </c>
      <c r="J473" s="4">
        <v>120</v>
      </c>
      <c r="K473" s="5">
        <v>3.4</v>
      </c>
      <c r="L473" t="s">
        <v>11</v>
      </c>
      <c r="M473">
        <f t="shared" si="15"/>
        <v>10</v>
      </c>
    </row>
    <row r="474" spans="1:13" ht="12.75">
      <c r="A474" s="1">
        <v>2017</v>
      </c>
      <c r="B474" t="s">
        <v>56</v>
      </c>
      <c r="C474" t="s">
        <v>93</v>
      </c>
      <c r="D474" t="s">
        <v>81</v>
      </c>
      <c r="E474" t="s">
        <v>10</v>
      </c>
      <c r="F474" t="str">
        <f t="shared" si="14"/>
        <v>Sod Waterway</v>
      </c>
      <c r="G474" s="2">
        <v>1</v>
      </c>
      <c r="H474" s="3">
        <v>14022.85</v>
      </c>
      <c r="I474" s="4">
        <v>960</v>
      </c>
      <c r="J474" s="4">
        <v>86</v>
      </c>
      <c r="K474" s="5">
        <v>4.9</v>
      </c>
      <c r="L474" t="s">
        <v>11</v>
      </c>
      <c r="M474">
        <f t="shared" si="15"/>
        <v>10</v>
      </c>
    </row>
    <row r="475" spans="1:13" ht="12.75">
      <c r="A475" s="1">
        <v>2018</v>
      </c>
      <c r="B475" t="s">
        <v>56</v>
      </c>
      <c r="C475" t="s">
        <v>101</v>
      </c>
      <c r="D475" t="s">
        <v>81</v>
      </c>
      <c r="E475" t="s">
        <v>10</v>
      </c>
      <c r="F475" t="str">
        <f t="shared" si="14"/>
        <v>Sod Waterway</v>
      </c>
      <c r="G475" s="2">
        <v>1</v>
      </c>
      <c r="H475" s="3">
        <v>8740.35</v>
      </c>
      <c r="I475" s="4">
        <v>1890</v>
      </c>
      <c r="J475" s="4">
        <v>81.8</v>
      </c>
      <c r="K475" s="5">
        <v>3</v>
      </c>
      <c r="L475" t="s">
        <v>11</v>
      </c>
      <c r="M475">
        <f t="shared" si="15"/>
        <v>10</v>
      </c>
    </row>
    <row r="476" spans="1:13" ht="12.75">
      <c r="A476" s="1">
        <v>2017</v>
      </c>
      <c r="B476" t="s">
        <v>56</v>
      </c>
      <c r="C476" t="s">
        <v>90</v>
      </c>
      <c r="D476" t="s">
        <v>81</v>
      </c>
      <c r="E476" t="s">
        <v>10</v>
      </c>
      <c r="F476" t="str">
        <f t="shared" si="14"/>
        <v>Sod Waterway</v>
      </c>
      <c r="G476" s="2">
        <v>1</v>
      </c>
      <c r="H476" s="3">
        <v>2983.95</v>
      </c>
      <c r="I476" s="4">
        <v>170</v>
      </c>
      <c r="J476" s="4">
        <v>46</v>
      </c>
      <c r="K476" s="5">
        <v>1.1</v>
      </c>
      <c r="L476" t="s">
        <v>11</v>
      </c>
      <c r="M476">
        <f t="shared" si="15"/>
        <v>10</v>
      </c>
    </row>
    <row r="477" spans="1:13" ht="12.75">
      <c r="A477" s="1">
        <v>2018</v>
      </c>
      <c r="B477" t="s">
        <v>56</v>
      </c>
      <c r="C477" t="s">
        <v>94</v>
      </c>
      <c r="D477" t="s">
        <v>81</v>
      </c>
      <c r="E477" t="s">
        <v>10</v>
      </c>
      <c r="F477" t="str">
        <f t="shared" si="14"/>
        <v>Sod Waterway</v>
      </c>
      <c r="G477" s="2">
        <v>1</v>
      </c>
      <c r="H477" s="3">
        <v>7625.56</v>
      </c>
      <c r="I477" s="4">
        <v>140</v>
      </c>
      <c r="J477" s="4">
        <v>41.07</v>
      </c>
      <c r="K477" s="5">
        <v>2.7</v>
      </c>
      <c r="L477" t="s">
        <v>11</v>
      </c>
      <c r="M477">
        <f t="shared" si="15"/>
        <v>10</v>
      </c>
    </row>
    <row r="478" spans="1:13" ht="12.75">
      <c r="A478" s="1">
        <v>2017</v>
      </c>
      <c r="B478" t="s">
        <v>56</v>
      </c>
      <c r="C478" t="s">
        <v>82</v>
      </c>
      <c r="D478" t="s">
        <v>81</v>
      </c>
      <c r="E478" t="s">
        <v>10</v>
      </c>
      <c r="F478" t="str">
        <f t="shared" si="14"/>
        <v>Sod Waterway</v>
      </c>
      <c r="G478" s="2">
        <v>1</v>
      </c>
      <c r="H478" s="3">
        <v>4927.21</v>
      </c>
      <c r="I478" s="4">
        <v>630</v>
      </c>
      <c r="J478" s="4">
        <v>35</v>
      </c>
      <c r="K478" s="5">
        <v>2.5</v>
      </c>
      <c r="L478" t="s">
        <v>11</v>
      </c>
      <c r="M478">
        <f t="shared" si="15"/>
        <v>10</v>
      </c>
    </row>
    <row r="479" spans="1:13" ht="12.75">
      <c r="A479" s="1">
        <v>2017</v>
      </c>
      <c r="B479" t="s">
        <v>56</v>
      </c>
      <c r="C479" t="s">
        <v>108</v>
      </c>
      <c r="D479" t="s">
        <v>81</v>
      </c>
      <c r="E479" t="s">
        <v>10</v>
      </c>
      <c r="F479" t="str">
        <f t="shared" si="14"/>
        <v>Sod Waterway</v>
      </c>
      <c r="G479" s="2">
        <v>1</v>
      </c>
      <c r="H479" s="3">
        <v>4042.83</v>
      </c>
      <c r="I479" s="4">
        <v>120</v>
      </c>
      <c r="J479" s="4">
        <v>35</v>
      </c>
      <c r="K479" s="5">
        <v>1.4</v>
      </c>
      <c r="L479" t="s">
        <v>11</v>
      </c>
      <c r="M479">
        <f t="shared" si="15"/>
        <v>10</v>
      </c>
    </row>
    <row r="480" spans="1:13" ht="12.75">
      <c r="A480" s="1">
        <v>2018</v>
      </c>
      <c r="B480" t="s">
        <v>56</v>
      </c>
      <c r="C480" t="s">
        <v>98</v>
      </c>
      <c r="D480" t="s">
        <v>81</v>
      </c>
      <c r="E480" t="s">
        <v>10</v>
      </c>
      <c r="F480" t="str">
        <f t="shared" si="14"/>
        <v>Sod Waterway</v>
      </c>
      <c r="G480" s="2">
        <v>1</v>
      </c>
      <c r="H480" s="3">
        <v>1987.66</v>
      </c>
      <c r="I480" s="4">
        <v>160</v>
      </c>
      <c r="J480" s="4">
        <v>32</v>
      </c>
      <c r="K480" s="5">
        <v>0.7</v>
      </c>
      <c r="L480" t="s">
        <v>11</v>
      </c>
      <c r="M480">
        <f t="shared" si="15"/>
        <v>10</v>
      </c>
    </row>
    <row r="481" spans="1:13" ht="12.75">
      <c r="A481" s="1">
        <v>2018</v>
      </c>
      <c r="B481" t="s">
        <v>56</v>
      </c>
      <c r="C481" t="s">
        <v>107</v>
      </c>
      <c r="D481" t="s">
        <v>81</v>
      </c>
      <c r="E481" t="s">
        <v>10</v>
      </c>
      <c r="F481" t="str">
        <f t="shared" si="14"/>
        <v>Sod Waterway</v>
      </c>
      <c r="G481" s="2">
        <v>1</v>
      </c>
      <c r="H481" s="3">
        <v>2992.95</v>
      </c>
      <c r="I481" s="4">
        <v>390</v>
      </c>
      <c r="J481" s="4">
        <v>25</v>
      </c>
      <c r="K481" s="5">
        <v>1</v>
      </c>
      <c r="L481" t="s">
        <v>11</v>
      </c>
      <c r="M481">
        <f t="shared" si="15"/>
        <v>10</v>
      </c>
    </row>
    <row r="482" spans="1:13" ht="12.75">
      <c r="A482" s="1">
        <v>2016</v>
      </c>
      <c r="B482" t="s">
        <v>56</v>
      </c>
      <c r="C482" t="s">
        <v>89</v>
      </c>
      <c r="D482" t="s">
        <v>81</v>
      </c>
      <c r="E482" t="s">
        <v>10</v>
      </c>
      <c r="F482" t="str">
        <f t="shared" si="14"/>
        <v>Sod Waterway</v>
      </c>
      <c r="G482" s="2">
        <v>1</v>
      </c>
      <c r="H482" s="3">
        <v>3524.7</v>
      </c>
      <c r="I482" s="4">
        <v>200</v>
      </c>
      <c r="J482" s="4">
        <v>23</v>
      </c>
      <c r="K482" s="5">
        <v>23</v>
      </c>
      <c r="L482" t="s">
        <v>11</v>
      </c>
      <c r="M482">
        <f t="shared" si="15"/>
        <v>10</v>
      </c>
    </row>
    <row r="483" spans="1:13" ht="12.75">
      <c r="A483" s="1">
        <v>2016</v>
      </c>
      <c r="B483" t="s">
        <v>56</v>
      </c>
      <c r="C483" t="s">
        <v>94</v>
      </c>
      <c r="D483" t="s">
        <v>81</v>
      </c>
      <c r="E483" t="s">
        <v>10</v>
      </c>
      <c r="F483" t="str">
        <f t="shared" si="14"/>
        <v>Sod Waterway</v>
      </c>
      <c r="G483" s="2">
        <v>1</v>
      </c>
      <c r="H483" s="3">
        <v>2416.95</v>
      </c>
      <c r="I483" s="4">
        <v>190</v>
      </c>
      <c r="J483" s="4">
        <v>20</v>
      </c>
      <c r="K483" s="5">
        <v>0.9</v>
      </c>
      <c r="L483" t="s">
        <v>11</v>
      </c>
      <c r="M483">
        <f t="shared" si="15"/>
        <v>10</v>
      </c>
    </row>
    <row r="484" spans="1:13" ht="12.75">
      <c r="A484" s="1">
        <v>2016</v>
      </c>
      <c r="B484" t="s">
        <v>56</v>
      </c>
      <c r="C484" t="s">
        <v>90</v>
      </c>
      <c r="D484" t="s">
        <v>81</v>
      </c>
      <c r="E484" t="s">
        <v>10</v>
      </c>
      <c r="F484" t="str">
        <f t="shared" si="14"/>
        <v>Sod Waterway</v>
      </c>
      <c r="G484" s="2">
        <v>1</v>
      </c>
      <c r="H484" s="3">
        <v>3188.25</v>
      </c>
      <c r="I484" s="4">
        <v>120</v>
      </c>
      <c r="J484" s="4">
        <v>18</v>
      </c>
      <c r="K484" s="5">
        <v>1.2</v>
      </c>
      <c r="L484" t="s">
        <v>11</v>
      </c>
      <c r="M484">
        <f t="shared" si="15"/>
        <v>10</v>
      </c>
    </row>
    <row r="485" spans="1:13" ht="12.75">
      <c r="A485" s="1">
        <v>2017</v>
      </c>
      <c r="B485" t="s">
        <v>56</v>
      </c>
      <c r="C485" t="s">
        <v>111</v>
      </c>
      <c r="D485" t="s">
        <v>81</v>
      </c>
      <c r="E485" t="s">
        <v>10</v>
      </c>
      <c r="F485" t="str">
        <f t="shared" si="14"/>
        <v>Sod Waterway</v>
      </c>
      <c r="G485" s="2">
        <v>1</v>
      </c>
      <c r="H485" s="3">
        <v>2875.35</v>
      </c>
      <c r="I485" s="4">
        <v>170</v>
      </c>
      <c r="J485" s="4">
        <v>16</v>
      </c>
      <c r="K485" s="5">
        <v>1</v>
      </c>
      <c r="L485" t="s">
        <v>11</v>
      </c>
      <c r="M485">
        <f t="shared" si="15"/>
        <v>10</v>
      </c>
    </row>
    <row r="486" spans="1:13" ht="12.75">
      <c r="A486" s="1">
        <v>2017</v>
      </c>
      <c r="B486" t="s">
        <v>56</v>
      </c>
      <c r="C486" t="s">
        <v>92</v>
      </c>
      <c r="D486" t="s">
        <v>81</v>
      </c>
      <c r="E486" t="s">
        <v>10</v>
      </c>
      <c r="F486" t="str">
        <f t="shared" si="14"/>
        <v>Sod Waterway</v>
      </c>
      <c r="G486" s="2">
        <v>1</v>
      </c>
      <c r="H486" s="3">
        <v>2019.76</v>
      </c>
      <c r="I486" s="4">
        <v>350</v>
      </c>
      <c r="J486" s="4">
        <v>15</v>
      </c>
      <c r="K486" s="5">
        <v>0.7</v>
      </c>
      <c r="L486" t="s">
        <v>11</v>
      </c>
      <c r="M486">
        <f t="shared" si="15"/>
        <v>10</v>
      </c>
    </row>
    <row r="487" spans="1:13" ht="12.75">
      <c r="A487" s="1">
        <v>2019</v>
      </c>
      <c r="B487" t="s">
        <v>56</v>
      </c>
      <c r="C487" t="s">
        <v>93</v>
      </c>
      <c r="D487" t="s">
        <v>81</v>
      </c>
      <c r="E487" t="s">
        <v>16</v>
      </c>
      <c r="F487" t="str">
        <f t="shared" si="14"/>
        <v>Cover Crop</v>
      </c>
      <c r="G487" s="2">
        <v>6</v>
      </c>
      <c r="H487" s="3">
        <v>20916</v>
      </c>
      <c r="I487" s="4">
        <v>0</v>
      </c>
      <c r="J487" s="4">
        <v>617.5</v>
      </c>
      <c r="K487" s="5">
        <v>617.5</v>
      </c>
      <c r="L487" t="s">
        <v>11</v>
      </c>
      <c r="M487">
        <f t="shared" si="15"/>
        <v>0</v>
      </c>
    </row>
    <row r="488" spans="1:13" ht="12.75">
      <c r="A488" s="1">
        <v>2019</v>
      </c>
      <c r="B488" t="s">
        <v>56</v>
      </c>
      <c r="C488" t="s">
        <v>97</v>
      </c>
      <c r="D488" t="s">
        <v>81</v>
      </c>
      <c r="E488" t="s">
        <v>16</v>
      </c>
      <c r="F488" t="str">
        <f t="shared" si="14"/>
        <v>Cover Crop</v>
      </c>
      <c r="G488" s="2">
        <v>6</v>
      </c>
      <c r="H488" s="3">
        <v>14113</v>
      </c>
      <c r="I488" s="4">
        <v>0</v>
      </c>
      <c r="J488" s="4">
        <v>422.9</v>
      </c>
      <c r="K488" s="5">
        <v>422.9</v>
      </c>
      <c r="L488" t="s">
        <v>11</v>
      </c>
      <c r="M488">
        <f t="shared" si="15"/>
        <v>0</v>
      </c>
    </row>
    <row r="489" spans="1:13" ht="12.75">
      <c r="A489" s="1">
        <v>2017</v>
      </c>
      <c r="B489" t="s">
        <v>56</v>
      </c>
      <c r="C489" t="s">
        <v>95</v>
      </c>
      <c r="D489" t="s">
        <v>81</v>
      </c>
      <c r="E489" t="s">
        <v>16</v>
      </c>
      <c r="F489" t="str">
        <f t="shared" si="14"/>
        <v>Cover Crop</v>
      </c>
      <c r="G489" s="2">
        <v>3</v>
      </c>
      <c r="H489" s="3">
        <v>6724.5</v>
      </c>
      <c r="I489" s="4">
        <v>0</v>
      </c>
      <c r="J489" s="4">
        <v>217.4</v>
      </c>
      <c r="K489" s="5">
        <v>217.4</v>
      </c>
      <c r="L489" t="s">
        <v>11</v>
      </c>
      <c r="M489">
        <f t="shared" si="15"/>
        <v>0</v>
      </c>
    </row>
    <row r="490" spans="1:13" ht="12.75">
      <c r="A490" s="1">
        <v>2018</v>
      </c>
      <c r="B490" t="s">
        <v>56</v>
      </c>
      <c r="C490" t="s">
        <v>95</v>
      </c>
      <c r="D490" t="s">
        <v>81</v>
      </c>
      <c r="E490" t="s">
        <v>16</v>
      </c>
      <c r="F490" t="str">
        <f t="shared" si="14"/>
        <v>Cover Crop</v>
      </c>
      <c r="G490" s="2">
        <v>2</v>
      </c>
      <c r="H490" s="3">
        <v>6157</v>
      </c>
      <c r="I490" s="4">
        <v>0</v>
      </c>
      <c r="J490" s="4">
        <v>155.7</v>
      </c>
      <c r="K490" s="5">
        <v>155.7</v>
      </c>
      <c r="L490" t="s">
        <v>11</v>
      </c>
      <c r="M490">
        <f t="shared" si="15"/>
        <v>0</v>
      </c>
    </row>
    <row r="491" spans="1:13" ht="12.75">
      <c r="A491" s="1">
        <v>2019</v>
      </c>
      <c r="B491" t="s">
        <v>56</v>
      </c>
      <c r="C491" t="s">
        <v>95</v>
      </c>
      <c r="D491" t="s">
        <v>81</v>
      </c>
      <c r="E491" t="s">
        <v>16</v>
      </c>
      <c r="F491" t="str">
        <f t="shared" si="14"/>
        <v>Cover Crop</v>
      </c>
      <c r="G491" s="2">
        <v>3</v>
      </c>
      <c r="H491" s="3">
        <v>4936</v>
      </c>
      <c r="I491" s="4">
        <v>0</v>
      </c>
      <c r="J491" s="4">
        <v>148</v>
      </c>
      <c r="K491" s="5">
        <v>148</v>
      </c>
      <c r="L491" t="s">
        <v>11</v>
      </c>
      <c r="M491">
        <f t="shared" si="15"/>
        <v>0</v>
      </c>
    </row>
    <row r="492" spans="1:13" ht="12.75">
      <c r="A492" s="1">
        <v>2016</v>
      </c>
      <c r="B492" t="s">
        <v>56</v>
      </c>
      <c r="C492" t="s">
        <v>95</v>
      </c>
      <c r="D492" t="s">
        <v>81</v>
      </c>
      <c r="E492" t="s">
        <v>16</v>
      </c>
      <c r="F492" t="str">
        <f t="shared" si="14"/>
        <v>Cover Crop</v>
      </c>
      <c r="G492" s="2">
        <v>1</v>
      </c>
      <c r="H492" s="3">
        <v>6023</v>
      </c>
      <c r="I492" s="4">
        <v>0</v>
      </c>
      <c r="J492" s="4">
        <v>147.2</v>
      </c>
      <c r="K492" s="5">
        <v>147.2</v>
      </c>
      <c r="L492" t="s">
        <v>11</v>
      </c>
      <c r="M492">
        <f t="shared" si="15"/>
        <v>0</v>
      </c>
    </row>
    <row r="493" spans="1:13" ht="12.75">
      <c r="A493" s="1">
        <v>2019</v>
      </c>
      <c r="B493" t="s">
        <v>56</v>
      </c>
      <c r="C493" t="s">
        <v>98</v>
      </c>
      <c r="D493" t="s">
        <v>81</v>
      </c>
      <c r="E493" t="s">
        <v>16</v>
      </c>
      <c r="F493" t="str">
        <f t="shared" si="14"/>
        <v>Cover Crop</v>
      </c>
      <c r="G493" s="2">
        <v>2</v>
      </c>
      <c r="H493" s="3">
        <v>3425</v>
      </c>
      <c r="I493" s="4">
        <v>0</v>
      </c>
      <c r="J493" s="4">
        <v>127.4</v>
      </c>
      <c r="K493" s="5">
        <v>127.4</v>
      </c>
      <c r="L493" t="s">
        <v>11</v>
      </c>
      <c r="M493">
        <f t="shared" si="15"/>
        <v>0</v>
      </c>
    </row>
    <row r="494" spans="1:13" ht="12.75">
      <c r="A494" s="1">
        <v>2019</v>
      </c>
      <c r="B494" t="s">
        <v>56</v>
      </c>
      <c r="C494" t="s">
        <v>100</v>
      </c>
      <c r="D494" t="s">
        <v>81</v>
      </c>
      <c r="E494" t="s">
        <v>16</v>
      </c>
      <c r="F494" t="str">
        <f t="shared" si="14"/>
        <v>Cover Crop</v>
      </c>
      <c r="G494" s="2">
        <v>1</v>
      </c>
      <c r="H494" s="3">
        <v>3631.5</v>
      </c>
      <c r="I494" s="4">
        <v>0</v>
      </c>
      <c r="J494" s="4">
        <v>118.8</v>
      </c>
      <c r="K494" s="5">
        <v>118.8</v>
      </c>
      <c r="L494" t="s">
        <v>11</v>
      </c>
      <c r="M494">
        <f t="shared" si="15"/>
        <v>0</v>
      </c>
    </row>
    <row r="495" spans="1:13" ht="12.75">
      <c r="A495" s="1">
        <v>2019</v>
      </c>
      <c r="B495" t="s">
        <v>56</v>
      </c>
      <c r="C495" t="s">
        <v>94</v>
      </c>
      <c r="D495" t="s">
        <v>81</v>
      </c>
      <c r="E495" t="s">
        <v>16</v>
      </c>
      <c r="F495" t="str">
        <f t="shared" si="14"/>
        <v>Cover Crop</v>
      </c>
      <c r="G495" s="2">
        <v>2</v>
      </c>
      <c r="H495" s="3">
        <v>3215</v>
      </c>
      <c r="I495" s="4">
        <v>0</v>
      </c>
      <c r="J495" s="4">
        <v>90.9</v>
      </c>
      <c r="K495" s="5">
        <v>90.9</v>
      </c>
      <c r="L495" t="s">
        <v>11</v>
      </c>
      <c r="M495">
        <f t="shared" si="15"/>
        <v>0</v>
      </c>
    </row>
    <row r="496" spans="1:13" ht="12.75">
      <c r="A496" s="1">
        <v>2019</v>
      </c>
      <c r="B496" t="s">
        <v>56</v>
      </c>
      <c r="C496" t="s">
        <v>101</v>
      </c>
      <c r="D496" t="s">
        <v>81</v>
      </c>
      <c r="E496" t="s">
        <v>16</v>
      </c>
      <c r="F496" t="str">
        <f t="shared" si="14"/>
        <v>Cover Crop</v>
      </c>
      <c r="G496" s="2">
        <v>1</v>
      </c>
      <c r="H496" s="3">
        <v>3470.5</v>
      </c>
      <c r="I496" s="4">
        <v>0</v>
      </c>
      <c r="J496" s="4">
        <v>81.7</v>
      </c>
      <c r="K496" s="5">
        <v>81.7</v>
      </c>
      <c r="L496" t="s">
        <v>11</v>
      </c>
      <c r="M496">
        <f t="shared" si="15"/>
        <v>0</v>
      </c>
    </row>
    <row r="497" spans="1:13" ht="12.75">
      <c r="A497" s="1">
        <v>2020</v>
      </c>
      <c r="B497" t="s">
        <v>56</v>
      </c>
      <c r="C497" t="s">
        <v>90</v>
      </c>
      <c r="D497" t="s">
        <v>81</v>
      </c>
      <c r="E497" t="s">
        <v>16</v>
      </c>
      <c r="F497" t="str">
        <f t="shared" si="14"/>
        <v>Cover Crop</v>
      </c>
      <c r="G497" s="2">
        <v>1</v>
      </c>
      <c r="H497" s="3">
        <v>1585.5</v>
      </c>
      <c r="I497" s="4">
        <v>0</v>
      </c>
      <c r="J497" s="4">
        <v>50.6</v>
      </c>
      <c r="K497" s="5">
        <v>50.6</v>
      </c>
      <c r="L497" t="s">
        <v>11</v>
      </c>
      <c r="M497">
        <f t="shared" si="15"/>
        <v>0</v>
      </c>
    </row>
    <row r="498" spans="1:13" ht="12.75">
      <c r="A498" s="1">
        <v>2019</v>
      </c>
      <c r="B498" t="s">
        <v>56</v>
      </c>
      <c r="C498" t="s">
        <v>110</v>
      </c>
      <c r="D498" t="s">
        <v>81</v>
      </c>
      <c r="E498" t="s">
        <v>16</v>
      </c>
      <c r="F498" t="str">
        <f t="shared" si="14"/>
        <v>Cover Crop</v>
      </c>
      <c r="G498" s="2">
        <v>1</v>
      </c>
      <c r="H498" s="3">
        <v>1417.5</v>
      </c>
      <c r="I498" s="4">
        <v>0</v>
      </c>
      <c r="J498" s="4">
        <v>45</v>
      </c>
      <c r="K498" s="5">
        <v>45</v>
      </c>
      <c r="L498" t="s">
        <v>11</v>
      </c>
      <c r="M498">
        <f t="shared" si="15"/>
        <v>0</v>
      </c>
    </row>
    <row r="499" spans="1:13" ht="12.75">
      <c r="A499" s="1">
        <v>2020</v>
      </c>
      <c r="B499" t="s">
        <v>56</v>
      </c>
      <c r="C499" t="s">
        <v>89</v>
      </c>
      <c r="D499" t="s">
        <v>81</v>
      </c>
      <c r="E499" t="s">
        <v>16</v>
      </c>
      <c r="F499" t="str">
        <f t="shared" si="14"/>
        <v>Cover Crop</v>
      </c>
      <c r="G499" s="2">
        <v>1</v>
      </c>
      <c r="H499" s="3">
        <v>1135.5</v>
      </c>
      <c r="I499" s="4">
        <v>0</v>
      </c>
      <c r="J499" s="4">
        <v>35.6</v>
      </c>
      <c r="K499" s="5">
        <v>35.6</v>
      </c>
      <c r="L499" t="s">
        <v>11</v>
      </c>
      <c r="M499">
        <f t="shared" si="15"/>
        <v>0</v>
      </c>
    </row>
    <row r="500" spans="1:13" ht="12.75">
      <c r="A500" s="1">
        <v>2018</v>
      </c>
      <c r="B500" t="s">
        <v>56</v>
      </c>
      <c r="C500" t="s">
        <v>73</v>
      </c>
      <c r="D500" t="s">
        <v>70</v>
      </c>
      <c r="E500" t="s">
        <v>7</v>
      </c>
      <c r="F500" t="str">
        <f t="shared" si="14"/>
        <v>Terrace System</v>
      </c>
      <c r="G500" s="2">
        <v>1</v>
      </c>
      <c r="H500" s="3">
        <v>12870</v>
      </c>
      <c r="I500" s="4">
        <v>1180.4</v>
      </c>
      <c r="J500" s="4">
        <v>25.26</v>
      </c>
      <c r="K500" s="5">
        <v>6500</v>
      </c>
      <c r="L500" t="s">
        <v>8</v>
      </c>
      <c r="M500">
        <f t="shared" si="15"/>
        <v>10</v>
      </c>
    </row>
    <row r="501" spans="1:13" ht="12.75">
      <c r="A501" s="1">
        <v>2016</v>
      </c>
      <c r="B501" t="s">
        <v>56</v>
      </c>
      <c r="C501" t="s">
        <v>73</v>
      </c>
      <c r="D501" t="s">
        <v>70</v>
      </c>
      <c r="E501" t="s">
        <v>9</v>
      </c>
      <c r="F501" t="str">
        <f t="shared" si="14"/>
        <v>Terrace System With UGO</v>
      </c>
      <c r="G501" s="2">
        <v>1</v>
      </c>
      <c r="H501" s="3">
        <v>18586.42</v>
      </c>
      <c r="I501" s="4">
        <v>1251</v>
      </c>
      <c r="J501" s="4">
        <v>17.3</v>
      </c>
      <c r="K501" s="5">
        <v>5395</v>
      </c>
      <c r="L501" t="s">
        <v>8</v>
      </c>
      <c r="M501">
        <f t="shared" si="15"/>
        <v>10</v>
      </c>
    </row>
    <row r="502" spans="1:13" ht="12.75">
      <c r="A502" s="1">
        <v>2017</v>
      </c>
      <c r="B502" t="s">
        <v>56</v>
      </c>
      <c r="C502" t="s">
        <v>69</v>
      </c>
      <c r="D502" t="s">
        <v>70</v>
      </c>
      <c r="E502" t="s">
        <v>9</v>
      </c>
      <c r="F502" t="str">
        <f t="shared" si="14"/>
        <v>Terrace System With UGO</v>
      </c>
      <c r="G502" s="2">
        <v>1</v>
      </c>
      <c r="H502" s="3">
        <v>8010.79</v>
      </c>
      <c r="I502" s="4">
        <v>150</v>
      </c>
      <c r="J502" s="4">
        <v>11.4</v>
      </c>
      <c r="K502" s="5">
        <v>2200</v>
      </c>
      <c r="L502" t="s">
        <v>8</v>
      </c>
      <c r="M502">
        <f t="shared" si="15"/>
        <v>10</v>
      </c>
    </row>
    <row r="503" spans="1:13" ht="12.75">
      <c r="A503" s="1">
        <v>2018</v>
      </c>
      <c r="B503" t="s">
        <v>56</v>
      </c>
      <c r="C503" t="s">
        <v>73</v>
      </c>
      <c r="D503" t="s">
        <v>70</v>
      </c>
      <c r="E503" t="s">
        <v>9</v>
      </c>
      <c r="F503" t="str">
        <f t="shared" si="14"/>
        <v>Terrace System With UGO</v>
      </c>
      <c r="G503" s="2">
        <v>1</v>
      </c>
      <c r="H503" s="3">
        <v>4034.47</v>
      </c>
      <c r="I503" s="4">
        <v>374.8</v>
      </c>
      <c r="J503" s="4">
        <v>5.12</v>
      </c>
      <c r="K503" s="5">
        <v>1084</v>
      </c>
      <c r="L503" t="s">
        <v>8</v>
      </c>
      <c r="M503">
        <f t="shared" si="15"/>
        <v>10</v>
      </c>
    </row>
    <row r="504" spans="1:13" ht="12.75">
      <c r="A504" s="1">
        <v>2017</v>
      </c>
      <c r="B504" t="s">
        <v>56</v>
      </c>
      <c r="C504" t="s">
        <v>73</v>
      </c>
      <c r="D504" t="s">
        <v>70</v>
      </c>
      <c r="E504" t="s">
        <v>20</v>
      </c>
      <c r="F504" t="str">
        <f t="shared" si="14"/>
        <v>Water Impoundment Resevoir</v>
      </c>
      <c r="G504" s="2">
        <v>1</v>
      </c>
      <c r="H504" s="3">
        <v>9256.03</v>
      </c>
      <c r="I504" s="4">
        <v>600</v>
      </c>
      <c r="J504" s="4">
        <v>48</v>
      </c>
      <c r="K504" s="5">
        <v>3561</v>
      </c>
      <c r="L504" t="s">
        <v>15</v>
      </c>
      <c r="M504">
        <f t="shared" si="15"/>
        <v>10</v>
      </c>
    </row>
    <row r="505" spans="1:13" ht="12.75">
      <c r="A505" s="1">
        <v>2018</v>
      </c>
      <c r="B505" t="s">
        <v>56</v>
      </c>
      <c r="C505" t="s">
        <v>73</v>
      </c>
      <c r="D505" t="s">
        <v>70</v>
      </c>
      <c r="E505" t="s">
        <v>10</v>
      </c>
      <c r="F505" t="str">
        <f t="shared" si="14"/>
        <v>Sod Waterway</v>
      </c>
      <c r="G505" s="2">
        <v>1</v>
      </c>
      <c r="H505" s="3">
        <v>4866.25</v>
      </c>
      <c r="I505" s="4">
        <v>110</v>
      </c>
      <c r="J505" s="4">
        <v>33.5</v>
      </c>
      <c r="K505" s="5">
        <v>1.2</v>
      </c>
      <c r="L505" t="s">
        <v>11</v>
      </c>
      <c r="M505">
        <f t="shared" si="15"/>
        <v>10</v>
      </c>
    </row>
    <row r="506" spans="1:13" ht="12.75">
      <c r="A506" s="1">
        <v>2019</v>
      </c>
      <c r="B506" t="s">
        <v>56</v>
      </c>
      <c r="C506" t="s">
        <v>73</v>
      </c>
      <c r="D506" t="s">
        <v>70</v>
      </c>
      <c r="E506" t="s">
        <v>16</v>
      </c>
      <c r="F506" t="str">
        <f t="shared" si="14"/>
        <v>Cover Crop</v>
      </c>
      <c r="G506" s="2">
        <v>5</v>
      </c>
      <c r="H506" s="3">
        <v>14382</v>
      </c>
      <c r="I506" s="4">
        <v>0</v>
      </c>
      <c r="J506" s="4">
        <v>483.5</v>
      </c>
      <c r="K506" s="5">
        <v>483.5</v>
      </c>
      <c r="L506" t="s">
        <v>11</v>
      </c>
      <c r="M506">
        <f t="shared" si="15"/>
        <v>0</v>
      </c>
    </row>
    <row r="507" spans="1:13" ht="12.75">
      <c r="A507" s="1">
        <v>2017</v>
      </c>
      <c r="B507" t="s">
        <v>56</v>
      </c>
      <c r="C507" t="s">
        <v>73</v>
      </c>
      <c r="D507" t="s">
        <v>70</v>
      </c>
      <c r="E507" t="s">
        <v>16</v>
      </c>
      <c r="F507" t="str">
        <f t="shared" si="14"/>
        <v>Cover Crop</v>
      </c>
      <c r="G507" s="2">
        <v>2</v>
      </c>
      <c r="H507" s="3">
        <v>9915</v>
      </c>
      <c r="I507" s="4">
        <v>0</v>
      </c>
      <c r="J507" s="4">
        <v>326</v>
      </c>
      <c r="K507" s="5">
        <v>326</v>
      </c>
      <c r="L507" t="s">
        <v>11</v>
      </c>
      <c r="M507">
        <f t="shared" si="15"/>
        <v>0</v>
      </c>
    </row>
    <row r="508" spans="1:13" ht="12.75">
      <c r="A508" s="1">
        <v>2016</v>
      </c>
      <c r="B508" t="s">
        <v>56</v>
      </c>
      <c r="C508" t="s">
        <v>73</v>
      </c>
      <c r="D508" t="s">
        <v>70</v>
      </c>
      <c r="E508" t="s">
        <v>16</v>
      </c>
      <c r="F508" t="str">
        <f t="shared" si="14"/>
        <v>Cover Crop</v>
      </c>
      <c r="G508" s="2">
        <v>2</v>
      </c>
      <c r="H508" s="3">
        <v>7896</v>
      </c>
      <c r="I508" s="4">
        <v>0</v>
      </c>
      <c r="J508" s="4">
        <v>258.7</v>
      </c>
      <c r="K508" s="5">
        <v>258.7</v>
      </c>
      <c r="L508" t="s">
        <v>11</v>
      </c>
      <c r="M508">
        <f t="shared" si="15"/>
        <v>0</v>
      </c>
    </row>
    <row r="509" spans="1:13" ht="12.75">
      <c r="A509" s="1">
        <v>2017</v>
      </c>
      <c r="B509" t="s">
        <v>56</v>
      </c>
      <c r="C509" t="s">
        <v>69</v>
      </c>
      <c r="D509" t="s">
        <v>70</v>
      </c>
      <c r="E509" t="s">
        <v>16</v>
      </c>
      <c r="F509" t="str">
        <f t="shared" si="14"/>
        <v>Cover Crop</v>
      </c>
      <c r="G509" s="2">
        <v>2</v>
      </c>
      <c r="H509" s="3">
        <v>5184</v>
      </c>
      <c r="I509" s="4">
        <v>0</v>
      </c>
      <c r="J509" s="4">
        <v>168.3</v>
      </c>
      <c r="K509" s="5">
        <v>168.3</v>
      </c>
      <c r="L509" t="s">
        <v>11</v>
      </c>
      <c r="M509">
        <f t="shared" si="15"/>
        <v>0</v>
      </c>
    </row>
    <row r="510" spans="1:13" ht="12.75">
      <c r="A510" s="1">
        <v>2019</v>
      </c>
      <c r="B510" t="s">
        <v>56</v>
      </c>
      <c r="C510" t="s">
        <v>69</v>
      </c>
      <c r="D510" t="s">
        <v>70</v>
      </c>
      <c r="E510" t="s">
        <v>16</v>
      </c>
      <c r="F510" t="str">
        <f t="shared" si="14"/>
        <v>Cover Crop</v>
      </c>
      <c r="G510" s="2">
        <v>2</v>
      </c>
      <c r="H510" s="3">
        <v>4887</v>
      </c>
      <c r="I510" s="4">
        <v>0</v>
      </c>
      <c r="J510" s="4">
        <v>162.9</v>
      </c>
      <c r="K510" s="5">
        <v>162.9</v>
      </c>
      <c r="L510" t="s">
        <v>11</v>
      </c>
      <c r="M510">
        <f t="shared" si="15"/>
        <v>0</v>
      </c>
    </row>
    <row r="511" spans="1:13" ht="12.75">
      <c r="A511" s="1">
        <v>2018</v>
      </c>
      <c r="B511" t="s">
        <v>56</v>
      </c>
      <c r="C511" t="s">
        <v>69</v>
      </c>
      <c r="D511" t="s">
        <v>70</v>
      </c>
      <c r="E511" t="s">
        <v>16</v>
      </c>
      <c r="F511" t="str">
        <f t="shared" si="14"/>
        <v>Cover Crop</v>
      </c>
      <c r="G511" s="2">
        <v>2</v>
      </c>
      <c r="H511" s="3">
        <v>3979.5</v>
      </c>
      <c r="I511" s="4">
        <v>0</v>
      </c>
      <c r="J511" s="4">
        <v>130.4</v>
      </c>
      <c r="K511" s="5">
        <v>130.4</v>
      </c>
      <c r="L511" t="s">
        <v>11</v>
      </c>
      <c r="M511">
        <f t="shared" si="15"/>
        <v>0</v>
      </c>
    </row>
    <row r="512" spans="1:13" ht="12.75">
      <c r="A512" s="1">
        <v>2019</v>
      </c>
      <c r="B512" t="s">
        <v>56</v>
      </c>
      <c r="C512" t="s">
        <v>71</v>
      </c>
      <c r="D512" t="s">
        <v>70</v>
      </c>
      <c r="E512" t="s">
        <v>16</v>
      </c>
      <c r="F512" t="str">
        <f t="shared" si="14"/>
        <v>Cover Crop</v>
      </c>
      <c r="G512" s="2">
        <v>3</v>
      </c>
      <c r="H512" s="3">
        <v>3235</v>
      </c>
      <c r="I512" s="4">
        <v>0</v>
      </c>
      <c r="J512" s="4">
        <v>99.5</v>
      </c>
      <c r="K512" s="5">
        <v>99.5</v>
      </c>
      <c r="L512" t="s">
        <v>11</v>
      </c>
      <c r="M512">
        <f t="shared" si="15"/>
        <v>0</v>
      </c>
    </row>
    <row r="513" spans="1:13" ht="12.75">
      <c r="A513" s="1">
        <v>2018</v>
      </c>
      <c r="B513" t="s">
        <v>56</v>
      </c>
      <c r="C513" t="s">
        <v>71</v>
      </c>
      <c r="D513" t="s">
        <v>70</v>
      </c>
      <c r="E513" t="s">
        <v>16</v>
      </c>
      <c r="F513" t="str">
        <f t="shared" si="14"/>
        <v>Cover Crop</v>
      </c>
      <c r="G513" s="2">
        <v>1</v>
      </c>
      <c r="H513" s="3">
        <v>349.5</v>
      </c>
      <c r="I513" s="4">
        <v>0</v>
      </c>
      <c r="J513" s="4">
        <v>9.4</v>
      </c>
      <c r="K513" s="5">
        <v>9.4</v>
      </c>
      <c r="L513" t="s">
        <v>11</v>
      </c>
      <c r="M513">
        <f t="shared" si="15"/>
        <v>0</v>
      </c>
    </row>
    <row r="514" spans="1:13" ht="12.75">
      <c r="A514" s="1">
        <v>2016</v>
      </c>
      <c r="B514" t="s">
        <v>56</v>
      </c>
      <c r="C514" t="s">
        <v>79</v>
      </c>
      <c r="D514" t="s">
        <v>72</v>
      </c>
      <c r="E514" t="s">
        <v>7</v>
      </c>
      <c r="F514" t="str">
        <f aca="true" t="shared" si="16" ref="F514:F567">IF(E514="DSL-04","Terrace System",IF(E514="DSL-44","Terrace System With UGO",IF(E514="DWP-03","Sod Waterway",IF(E514="DWP-01","Water and Sediment Control Basin",IF(E514="N340","Cover Crop",IF(E514="DWC-01","Water Impoundment Resevoir","Null"))))))</f>
        <v>Terrace System</v>
      </c>
      <c r="G514" s="2">
        <v>2</v>
      </c>
      <c r="H514" s="3">
        <v>17592.95</v>
      </c>
      <c r="I514" s="4">
        <v>900</v>
      </c>
      <c r="J514" s="4">
        <v>48.8</v>
      </c>
      <c r="K514" s="5">
        <v>13090</v>
      </c>
      <c r="L514" t="s">
        <v>8</v>
      </c>
      <c r="M514">
        <f aca="true" t="shared" si="17" ref="M514:M567">IF(E514="N340",0,10)</f>
        <v>10</v>
      </c>
    </row>
    <row r="515" spans="1:13" ht="12.75">
      <c r="A515" s="1">
        <v>2017</v>
      </c>
      <c r="B515" t="s">
        <v>56</v>
      </c>
      <c r="C515" t="s">
        <v>78</v>
      </c>
      <c r="D515" t="s">
        <v>72</v>
      </c>
      <c r="E515" t="s">
        <v>7</v>
      </c>
      <c r="F515" t="str">
        <f t="shared" si="16"/>
        <v>Terrace System</v>
      </c>
      <c r="G515" s="2">
        <v>3</v>
      </c>
      <c r="H515" s="3">
        <v>10302.74</v>
      </c>
      <c r="I515" s="4">
        <v>550</v>
      </c>
      <c r="J515" s="4">
        <v>32.2</v>
      </c>
      <c r="K515" s="5">
        <v>5700</v>
      </c>
      <c r="L515" t="s">
        <v>8</v>
      </c>
      <c r="M515">
        <f t="shared" si="17"/>
        <v>10</v>
      </c>
    </row>
    <row r="516" spans="1:13" ht="12.75">
      <c r="A516" s="1">
        <v>2017</v>
      </c>
      <c r="B516" t="s">
        <v>56</v>
      </c>
      <c r="C516" t="s">
        <v>80</v>
      </c>
      <c r="D516" t="s">
        <v>72</v>
      </c>
      <c r="E516" t="s">
        <v>7</v>
      </c>
      <c r="F516" t="str">
        <f t="shared" si="16"/>
        <v>Terrace System</v>
      </c>
      <c r="G516" s="2">
        <v>1</v>
      </c>
      <c r="H516" s="3">
        <v>4518.75</v>
      </c>
      <c r="I516" s="4">
        <v>140</v>
      </c>
      <c r="J516" s="4">
        <v>12.5</v>
      </c>
      <c r="K516" s="5">
        <v>2500</v>
      </c>
      <c r="L516" t="s">
        <v>8</v>
      </c>
      <c r="M516">
        <f t="shared" si="17"/>
        <v>10</v>
      </c>
    </row>
    <row r="517" spans="1:13" ht="12.75">
      <c r="A517" s="1">
        <v>2018</v>
      </c>
      <c r="B517" t="s">
        <v>56</v>
      </c>
      <c r="C517" t="s">
        <v>79</v>
      </c>
      <c r="D517" t="s">
        <v>72</v>
      </c>
      <c r="E517" t="s">
        <v>7</v>
      </c>
      <c r="F517" t="str">
        <f t="shared" si="16"/>
        <v>Terrace System</v>
      </c>
      <c r="G517" s="2">
        <v>2</v>
      </c>
      <c r="H517" s="3">
        <v>3465</v>
      </c>
      <c r="I517" s="4">
        <v>230</v>
      </c>
      <c r="J517" s="4">
        <v>5.7</v>
      </c>
      <c r="K517" s="5">
        <v>1823</v>
      </c>
      <c r="L517" t="s">
        <v>8</v>
      </c>
      <c r="M517">
        <f t="shared" si="17"/>
        <v>10</v>
      </c>
    </row>
    <row r="518" spans="1:13" ht="12.75">
      <c r="A518" s="1">
        <v>2016</v>
      </c>
      <c r="B518" t="s">
        <v>56</v>
      </c>
      <c r="C518" t="s">
        <v>80</v>
      </c>
      <c r="D518" t="s">
        <v>72</v>
      </c>
      <c r="E518" t="s">
        <v>7</v>
      </c>
      <c r="F518" t="str">
        <f t="shared" si="16"/>
        <v>Terrace System</v>
      </c>
      <c r="G518" s="2">
        <v>1</v>
      </c>
      <c r="H518" s="3">
        <v>1475.71</v>
      </c>
      <c r="I518" s="4">
        <v>110</v>
      </c>
      <c r="J518" s="4">
        <v>5.4</v>
      </c>
      <c r="K518" s="5">
        <v>1098</v>
      </c>
      <c r="L518" t="s">
        <v>8</v>
      </c>
      <c r="M518">
        <f t="shared" si="17"/>
        <v>10</v>
      </c>
    </row>
    <row r="519" spans="1:13" ht="12.75">
      <c r="A519" s="1">
        <v>2018</v>
      </c>
      <c r="B519" t="s">
        <v>56</v>
      </c>
      <c r="C519" t="s">
        <v>78</v>
      </c>
      <c r="D519" t="s">
        <v>72</v>
      </c>
      <c r="E519" t="s">
        <v>7</v>
      </c>
      <c r="F519" t="str">
        <f t="shared" si="16"/>
        <v>Terrace System</v>
      </c>
      <c r="G519" s="2">
        <v>1</v>
      </c>
      <c r="H519" s="3">
        <v>1065.79</v>
      </c>
      <c r="I519" s="4">
        <v>220</v>
      </c>
      <c r="J519" s="4">
        <v>4</v>
      </c>
      <c r="K519" s="5">
        <v>793</v>
      </c>
      <c r="L519" t="s">
        <v>8</v>
      </c>
      <c r="M519">
        <f t="shared" si="17"/>
        <v>10</v>
      </c>
    </row>
    <row r="520" spans="1:13" ht="12.75">
      <c r="A520" s="1">
        <v>2020</v>
      </c>
      <c r="B520" t="s">
        <v>56</v>
      </c>
      <c r="C520" t="s">
        <v>78</v>
      </c>
      <c r="D520" t="s">
        <v>72</v>
      </c>
      <c r="E520" t="s">
        <v>7</v>
      </c>
      <c r="F520" t="str">
        <f t="shared" si="16"/>
        <v>Terrace System</v>
      </c>
      <c r="G520" s="2">
        <v>1</v>
      </c>
      <c r="H520" s="3">
        <v>2871</v>
      </c>
      <c r="I520" s="4">
        <v>270</v>
      </c>
      <c r="J520" s="4">
        <v>4</v>
      </c>
      <c r="K520" s="5">
        <v>1463</v>
      </c>
      <c r="L520" t="s">
        <v>8</v>
      </c>
      <c r="M520">
        <f t="shared" si="17"/>
        <v>10</v>
      </c>
    </row>
    <row r="521" spans="1:13" ht="12.75">
      <c r="A521" s="1">
        <v>2019</v>
      </c>
      <c r="B521" t="s">
        <v>56</v>
      </c>
      <c r="C521" t="s">
        <v>78</v>
      </c>
      <c r="D521" t="s">
        <v>72</v>
      </c>
      <c r="E521" t="s">
        <v>7</v>
      </c>
      <c r="F521" t="str">
        <f t="shared" si="16"/>
        <v>Terrace System</v>
      </c>
      <c r="G521" s="2">
        <v>1</v>
      </c>
      <c r="H521" s="3">
        <v>1783.98</v>
      </c>
      <c r="I521" s="4">
        <v>140</v>
      </c>
      <c r="J521" s="4">
        <v>2.7</v>
      </c>
      <c r="K521" s="5">
        <v>901</v>
      </c>
      <c r="L521" t="s">
        <v>8</v>
      </c>
      <c r="M521">
        <f t="shared" si="17"/>
        <v>10</v>
      </c>
    </row>
    <row r="522" spans="1:13" ht="12.75">
      <c r="A522" s="1">
        <v>2019</v>
      </c>
      <c r="B522" t="s">
        <v>56</v>
      </c>
      <c r="C522" t="s">
        <v>79</v>
      </c>
      <c r="D522" t="s">
        <v>72</v>
      </c>
      <c r="E522" t="s">
        <v>7</v>
      </c>
      <c r="F522" t="str">
        <f t="shared" si="16"/>
        <v>Terrace System</v>
      </c>
      <c r="G522" s="2">
        <v>1</v>
      </c>
      <c r="H522" s="3">
        <v>1015.74</v>
      </c>
      <c r="I522" s="4">
        <v>50</v>
      </c>
      <c r="J522" s="4">
        <v>2.2</v>
      </c>
      <c r="K522" s="5">
        <v>518</v>
      </c>
      <c r="L522" t="s">
        <v>8</v>
      </c>
      <c r="M522">
        <f t="shared" si="17"/>
        <v>10</v>
      </c>
    </row>
    <row r="523" spans="1:13" ht="12.75">
      <c r="A523" s="1">
        <v>2017</v>
      </c>
      <c r="B523" t="s">
        <v>56</v>
      </c>
      <c r="C523" t="s">
        <v>79</v>
      </c>
      <c r="D523" t="s">
        <v>72</v>
      </c>
      <c r="E523" t="s">
        <v>7</v>
      </c>
      <c r="F523" t="str">
        <f t="shared" si="16"/>
        <v>Terrace System</v>
      </c>
      <c r="G523" s="2">
        <v>1</v>
      </c>
      <c r="H523" s="3">
        <v>903.75</v>
      </c>
      <c r="I523" s="4">
        <v>50</v>
      </c>
      <c r="J523" s="4">
        <v>1.9</v>
      </c>
      <c r="K523" s="5">
        <v>515</v>
      </c>
      <c r="L523" t="s">
        <v>8</v>
      </c>
      <c r="M523">
        <f t="shared" si="17"/>
        <v>10</v>
      </c>
    </row>
    <row r="524" spans="1:13" ht="12.75">
      <c r="A524" s="1">
        <v>2016</v>
      </c>
      <c r="B524" t="s">
        <v>56</v>
      </c>
      <c r="C524" t="s">
        <v>79</v>
      </c>
      <c r="D524" t="s">
        <v>72</v>
      </c>
      <c r="E524" t="s">
        <v>9</v>
      </c>
      <c r="F524" t="str">
        <f t="shared" si="16"/>
        <v>Terrace System With UGO</v>
      </c>
      <c r="G524" s="2">
        <v>4</v>
      </c>
      <c r="H524" s="3">
        <v>36912.68</v>
      </c>
      <c r="I524" s="4">
        <v>1470</v>
      </c>
      <c r="J524" s="4">
        <v>92.5</v>
      </c>
      <c r="K524" s="5">
        <v>14260</v>
      </c>
      <c r="L524" t="s">
        <v>8</v>
      </c>
      <c r="M524">
        <f t="shared" si="17"/>
        <v>10</v>
      </c>
    </row>
    <row r="525" spans="1:13" ht="12.75">
      <c r="A525" s="1">
        <v>2017</v>
      </c>
      <c r="B525" t="s">
        <v>56</v>
      </c>
      <c r="C525" t="s">
        <v>78</v>
      </c>
      <c r="D525" t="s">
        <v>72</v>
      </c>
      <c r="E525" t="s">
        <v>9</v>
      </c>
      <c r="F525" t="str">
        <f t="shared" si="16"/>
        <v>Terrace System With UGO</v>
      </c>
      <c r="G525" s="2">
        <v>2</v>
      </c>
      <c r="H525" s="3">
        <v>76282.61</v>
      </c>
      <c r="I525" s="4">
        <v>2700</v>
      </c>
      <c r="J525" s="4">
        <v>85.1</v>
      </c>
      <c r="K525" s="5">
        <v>16101</v>
      </c>
      <c r="L525" t="s">
        <v>8</v>
      </c>
      <c r="M525">
        <f t="shared" si="17"/>
        <v>10</v>
      </c>
    </row>
    <row r="526" spans="1:13" ht="12.75">
      <c r="A526" s="1">
        <v>2019</v>
      </c>
      <c r="B526" t="s">
        <v>56</v>
      </c>
      <c r="C526" t="s">
        <v>83</v>
      </c>
      <c r="D526" t="s">
        <v>72</v>
      </c>
      <c r="E526" t="s">
        <v>9</v>
      </c>
      <c r="F526" t="str">
        <f t="shared" si="16"/>
        <v>Terrace System With UGO</v>
      </c>
      <c r="G526" s="2">
        <v>2</v>
      </c>
      <c r="H526" s="3">
        <v>47530.77</v>
      </c>
      <c r="I526" s="4">
        <v>1180</v>
      </c>
      <c r="J526" s="4">
        <v>59.3</v>
      </c>
      <c r="K526" s="5">
        <v>14063</v>
      </c>
      <c r="L526" t="s">
        <v>8</v>
      </c>
      <c r="M526">
        <f t="shared" si="17"/>
        <v>10</v>
      </c>
    </row>
    <row r="527" spans="1:13" ht="12.75">
      <c r="A527" s="1">
        <v>2018</v>
      </c>
      <c r="B527" t="s">
        <v>56</v>
      </c>
      <c r="C527" t="s">
        <v>79</v>
      </c>
      <c r="D527" t="s">
        <v>72</v>
      </c>
      <c r="E527" t="s">
        <v>9</v>
      </c>
      <c r="F527" t="str">
        <f t="shared" si="16"/>
        <v>Terrace System With UGO</v>
      </c>
      <c r="G527" s="2">
        <v>5</v>
      </c>
      <c r="H527" s="3">
        <v>42541.7</v>
      </c>
      <c r="I527" s="4">
        <v>1330</v>
      </c>
      <c r="J527" s="4">
        <v>55.5</v>
      </c>
      <c r="K527" s="5">
        <v>12438</v>
      </c>
      <c r="L527" t="s">
        <v>8</v>
      </c>
      <c r="M527">
        <f t="shared" si="17"/>
        <v>10</v>
      </c>
    </row>
    <row r="528" spans="1:13" ht="12.75">
      <c r="A528" s="1">
        <v>2017</v>
      </c>
      <c r="B528" t="s">
        <v>56</v>
      </c>
      <c r="C528" t="s">
        <v>82</v>
      </c>
      <c r="D528" t="s">
        <v>72</v>
      </c>
      <c r="E528" t="s">
        <v>9</v>
      </c>
      <c r="F528" t="str">
        <f t="shared" si="16"/>
        <v>Terrace System With UGO</v>
      </c>
      <c r="G528" s="2">
        <v>2</v>
      </c>
      <c r="H528" s="3">
        <v>42450.03</v>
      </c>
      <c r="I528" s="4">
        <v>930</v>
      </c>
      <c r="J528" s="4">
        <v>48.9</v>
      </c>
      <c r="K528" s="5">
        <v>12207</v>
      </c>
      <c r="L528" t="s">
        <v>8</v>
      </c>
      <c r="M528">
        <f t="shared" si="17"/>
        <v>10</v>
      </c>
    </row>
    <row r="529" spans="1:13" ht="12.75">
      <c r="A529" s="1">
        <v>2017</v>
      </c>
      <c r="B529" t="s">
        <v>56</v>
      </c>
      <c r="C529" t="s">
        <v>71</v>
      </c>
      <c r="D529" t="s">
        <v>72</v>
      </c>
      <c r="E529" t="s">
        <v>9</v>
      </c>
      <c r="F529" t="str">
        <f t="shared" si="16"/>
        <v>Terrace System With UGO</v>
      </c>
      <c r="G529" s="2">
        <v>1</v>
      </c>
      <c r="H529" s="3">
        <v>20000</v>
      </c>
      <c r="I529" s="4">
        <v>490</v>
      </c>
      <c r="J529" s="4">
        <v>39.8</v>
      </c>
      <c r="K529" s="5">
        <v>6120</v>
      </c>
      <c r="L529" t="s">
        <v>8</v>
      </c>
      <c r="M529">
        <f t="shared" si="17"/>
        <v>10</v>
      </c>
    </row>
    <row r="530" spans="1:13" ht="12.75">
      <c r="A530" s="1">
        <v>2020</v>
      </c>
      <c r="B530" t="s">
        <v>56</v>
      </c>
      <c r="C530" t="s">
        <v>78</v>
      </c>
      <c r="D530" t="s">
        <v>72</v>
      </c>
      <c r="E530" t="s">
        <v>9</v>
      </c>
      <c r="F530" t="str">
        <f t="shared" si="16"/>
        <v>Terrace System With UGO</v>
      </c>
      <c r="G530" s="2">
        <v>1</v>
      </c>
      <c r="H530" s="3">
        <v>30369.73</v>
      </c>
      <c r="I530" s="4">
        <v>730</v>
      </c>
      <c r="J530" s="4">
        <v>31</v>
      </c>
      <c r="K530" s="5">
        <v>9526</v>
      </c>
      <c r="L530" t="s">
        <v>8</v>
      </c>
      <c r="M530">
        <f t="shared" si="17"/>
        <v>10</v>
      </c>
    </row>
    <row r="531" spans="1:13" ht="12.75">
      <c r="A531" s="1">
        <v>2017</v>
      </c>
      <c r="B531" t="s">
        <v>56</v>
      </c>
      <c r="C531" t="s">
        <v>79</v>
      </c>
      <c r="D531" t="s">
        <v>72</v>
      </c>
      <c r="E531" t="s">
        <v>9</v>
      </c>
      <c r="F531" t="str">
        <f t="shared" si="16"/>
        <v>Terrace System With UGO</v>
      </c>
      <c r="G531" s="2">
        <v>2</v>
      </c>
      <c r="H531" s="3">
        <v>19995.53</v>
      </c>
      <c r="I531" s="4">
        <v>1200</v>
      </c>
      <c r="J531" s="4">
        <v>25.3</v>
      </c>
      <c r="K531" s="5">
        <v>6150</v>
      </c>
      <c r="L531" t="s">
        <v>8</v>
      </c>
      <c r="M531">
        <f t="shared" si="17"/>
        <v>10</v>
      </c>
    </row>
    <row r="532" spans="1:13" ht="12.75">
      <c r="A532" s="1">
        <v>2017</v>
      </c>
      <c r="B532" t="s">
        <v>56</v>
      </c>
      <c r="C532" t="s">
        <v>80</v>
      </c>
      <c r="D532" t="s">
        <v>72</v>
      </c>
      <c r="E532" t="s">
        <v>9</v>
      </c>
      <c r="F532" t="str">
        <f t="shared" si="16"/>
        <v>Terrace System With UGO</v>
      </c>
      <c r="G532" s="2">
        <v>1</v>
      </c>
      <c r="H532" s="3">
        <v>26208.4</v>
      </c>
      <c r="I532" s="4">
        <v>510</v>
      </c>
      <c r="J532" s="4">
        <v>24.5</v>
      </c>
      <c r="K532" s="5">
        <v>5009</v>
      </c>
      <c r="L532" t="s">
        <v>8</v>
      </c>
      <c r="M532">
        <f t="shared" si="17"/>
        <v>10</v>
      </c>
    </row>
    <row r="533" spans="1:13" ht="12.75">
      <c r="A533" s="1">
        <v>2016</v>
      </c>
      <c r="B533" t="s">
        <v>56</v>
      </c>
      <c r="C533" t="s">
        <v>80</v>
      </c>
      <c r="D533" t="s">
        <v>72</v>
      </c>
      <c r="E533" t="s">
        <v>9</v>
      </c>
      <c r="F533" t="str">
        <f t="shared" si="16"/>
        <v>Terrace System With UGO</v>
      </c>
      <c r="G533" s="2">
        <v>1</v>
      </c>
      <c r="H533" s="3">
        <v>13266.14</v>
      </c>
      <c r="I533" s="4">
        <v>540</v>
      </c>
      <c r="J533" s="4">
        <v>22.3</v>
      </c>
      <c r="K533" s="5">
        <v>5630</v>
      </c>
      <c r="L533" t="s">
        <v>8</v>
      </c>
      <c r="M533">
        <f t="shared" si="17"/>
        <v>10</v>
      </c>
    </row>
    <row r="534" spans="1:13" ht="12.75">
      <c r="A534" s="1">
        <v>2019</v>
      </c>
      <c r="B534" t="s">
        <v>56</v>
      </c>
      <c r="C534" t="s">
        <v>78</v>
      </c>
      <c r="D534" t="s">
        <v>72</v>
      </c>
      <c r="E534" t="s">
        <v>9</v>
      </c>
      <c r="F534" t="str">
        <f t="shared" si="16"/>
        <v>Terrace System With UGO</v>
      </c>
      <c r="G534" s="2">
        <v>1</v>
      </c>
      <c r="H534" s="3">
        <v>13935.56</v>
      </c>
      <c r="I534" s="4">
        <v>450</v>
      </c>
      <c r="J534" s="4">
        <v>21.9</v>
      </c>
      <c r="K534" s="5">
        <v>4348</v>
      </c>
      <c r="L534" t="s">
        <v>8</v>
      </c>
      <c r="M534">
        <f t="shared" si="17"/>
        <v>10</v>
      </c>
    </row>
    <row r="535" spans="1:13" ht="12.75">
      <c r="A535" s="1">
        <v>2019</v>
      </c>
      <c r="B535" t="s">
        <v>56</v>
      </c>
      <c r="C535" t="s">
        <v>82</v>
      </c>
      <c r="D535" t="s">
        <v>72</v>
      </c>
      <c r="E535" t="s">
        <v>9</v>
      </c>
      <c r="F535" t="str">
        <f t="shared" si="16"/>
        <v>Terrace System With UGO</v>
      </c>
      <c r="G535" s="2">
        <v>1</v>
      </c>
      <c r="H535" s="3">
        <v>16142.52</v>
      </c>
      <c r="I535" s="4">
        <v>460</v>
      </c>
      <c r="J535" s="4">
        <v>19.6</v>
      </c>
      <c r="K535" s="5">
        <v>4987</v>
      </c>
      <c r="L535" t="s">
        <v>8</v>
      </c>
      <c r="M535">
        <f t="shared" si="17"/>
        <v>10</v>
      </c>
    </row>
    <row r="536" spans="1:13" ht="12.75">
      <c r="A536" s="1">
        <v>2018</v>
      </c>
      <c r="B536" t="s">
        <v>56</v>
      </c>
      <c r="C536" t="s">
        <v>78</v>
      </c>
      <c r="D536" t="s">
        <v>72</v>
      </c>
      <c r="E536" t="s">
        <v>9</v>
      </c>
      <c r="F536" t="str">
        <f t="shared" si="16"/>
        <v>Terrace System With UGO</v>
      </c>
      <c r="G536" s="2">
        <v>1</v>
      </c>
      <c r="H536" s="3">
        <v>8951.37</v>
      </c>
      <c r="I536" s="4">
        <v>690</v>
      </c>
      <c r="J536" s="4">
        <v>12.5</v>
      </c>
      <c r="K536" s="5">
        <v>2529</v>
      </c>
      <c r="L536" t="s">
        <v>8</v>
      </c>
      <c r="M536">
        <f t="shared" si="17"/>
        <v>10</v>
      </c>
    </row>
    <row r="537" spans="1:13" ht="12.75">
      <c r="A537" s="1">
        <v>2016</v>
      </c>
      <c r="B537" t="s">
        <v>56</v>
      </c>
      <c r="C537" t="s">
        <v>83</v>
      </c>
      <c r="D537" t="s">
        <v>72</v>
      </c>
      <c r="E537" t="s">
        <v>9</v>
      </c>
      <c r="F537" t="str">
        <f t="shared" si="16"/>
        <v>Terrace System With UGO</v>
      </c>
      <c r="G537" s="2">
        <v>1</v>
      </c>
      <c r="H537" s="3">
        <v>9752.66</v>
      </c>
      <c r="I537" s="4">
        <v>420</v>
      </c>
      <c r="J537" s="4">
        <v>12.5</v>
      </c>
      <c r="K537" s="5">
        <v>4080</v>
      </c>
      <c r="L537" t="s">
        <v>8</v>
      </c>
      <c r="M537">
        <f t="shared" si="17"/>
        <v>10</v>
      </c>
    </row>
    <row r="538" spans="1:13" ht="12.75">
      <c r="A538" s="1">
        <v>2019</v>
      </c>
      <c r="B538" t="s">
        <v>56</v>
      </c>
      <c r="C538" t="s">
        <v>79</v>
      </c>
      <c r="D538" t="s">
        <v>72</v>
      </c>
      <c r="E538" t="s">
        <v>9</v>
      </c>
      <c r="F538" t="str">
        <f t="shared" si="16"/>
        <v>Terrace System With UGO</v>
      </c>
      <c r="G538" s="2">
        <v>1</v>
      </c>
      <c r="H538" s="3">
        <v>10616.69</v>
      </c>
      <c r="I538" s="4">
        <v>300</v>
      </c>
      <c r="J538" s="4">
        <v>11.4</v>
      </c>
      <c r="K538" s="5">
        <v>3589</v>
      </c>
      <c r="L538" t="s">
        <v>8</v>
      </c>
      <c r="M538">
        <f t="shared" si="17"/>
        <v>10</v>
      </c>
    </row>
    <row r="539" spans="1:13" ht="12.75">
      <c r="A539" s="1">
        <v>2018</v>
      </c>
      <c r="B539" t="s">
        <v>56</v>
      </c>
      <c r="C539" t="s">
        <v>80</v>
      </c>
      <c r="D539" t="s">
        <v>72</v>
      </c>
      <c r="E539" t="s">
        <v>9</v>
      </c>
      <c r="F539" t="str">
        <f t="shared" si="16"/>
        <v>Terrace System With UGO</v>
      </c>
      <c r="G539" s="2">
        <v>1</v>
      </c>
      <c r="H539" s="3">
        <v>4453.72</v>
      </c>
      <c r="I539" s="4">
        <v>170</v>
      </c>
      <c r="J539" s="4">
        <v>4.8</v>
      </c>
      <c r="K539" s="5">
        <v>1149</v>
      </c>
      <c r="L539" t="s">
        <v>8</v>
      </c>
      <c r="M539">
        <f t="shared" si="17"/>
        <v>10</v>
      </c>
    </row>
    <row r="540" spans="1:13" ht="12.75">
      <c r="A540" s="1">
        <v>2019</v>
      </c>
      <c r="B540" t="s">
        <v>56</v>
      </c>
      <c r="C540" t="s">
        <v>78</v>
      </c>
      <c r="D540" t="s">
        <v>72</v>
      </c>
      <c r="E540" t="s">
        <v>10</v>
      </c>
      <c r="F540" t="str">
        <f t="shared" si="16"/>
        <v>Sod Waterway</v>
      </c>
      <c r="G540" s="2">
        <v>1</v>
      </c>
      <c r="H540" s="3">
        <v>7830.27</v>
      </c>
      <c r="I540" s="4">
        <v>400</v>
      </c>
      <c r="J540" s="4">
        <v>120.5</v>
      </c>
      <c r="K540" s="5">
        <v>2.5</v>
      </c>
      <c r="L540" t="s">
        <v>11</v>
      </c>
      <c r="M540">
        <f t="shared" si="17"/>
        <v>10</v>
      </c>
    </row>
    <row r="541" spans="1:13" ht="12.75">
      <c r="A541" s="1">
        <v>2020</v>
      </c>
      <c r="B541" t="s">
        <v>56</v>
      </c>
      <c r="C541" t="s">
        <v>78</v>
      </c>
      <c r="D541" t="s">
        <v>72</v>
      </c>
      <c r="E541" t="s">
        <v>10</v>
      </c>
      <c r="F541" t="str">
        <f t="shared" si="16"/>
        <v>Sod Waterway</v>
      </c>
      <c r="G541" s="2">
        <v>1</v>
      </c>
      <c r="H541" s="3">
        <v>13099.23</v>
      </c>
      <c r="I541" s="4">
        <v>840</v>
      </c>
      <c r="J541" s="4">
        <v>112.8</v>
      </c>
      <c r="K541" s="5">
        <v>4.9</v>
      </c>
      <c r="L541" t="s">
        <v>11</v>
      </c>
      <c r="M541">
        <f t="shared" si="17"/>
        <v>10</v>
      </c>
    </row>
    <row r="542" spans="1:13" ht="12.75">
      <c r="A542" s="1">
        <v>2016</v>
      </c>
      <c r="B542" t="s">
        <v>56</v>
      </c>
      <c r="C542" t="s">
        <v>78</v>
      </c>
      <c r="D542" t="s">
        <v>72</v>
      </c>
      <c r="E542" t="s">
        <v>10</v>
      </c>
      <c r="F542" t="str">
        <f t="shared" si="16"/>
        <v>Sod Waterway</v>
      </c>
      <c r="G542" s="2">
        <v>1</v>
      </c>
      <c r="H542" s="3">
        <v>1700.4</v>
      </c>
      <c r="I542" s="4">
        <v>610</v>
      </c>
      <c r="J542" s="4">
        <v>21.3</v>
      </c>
      <c r="K542" s="5">
        <v>1</v>
      </c>
      <c r="L542" t="s">
        <v>11</v>
      </c>
      <c r="M542">
        <f t="shared" si="17"/>
        <v>10</v>
      </c>
    </row>
    <row r="543" spans="1:13" ht="12.75">
      <c r="A543" s="1">
        <v>2018</v>
      </c>
      <c r="B543" t="s">
        <v>56</v>
      </c>
      <c r="C543" t="s">
        <v>79</v>
      </c>
      <c r="D543" t="s">
        <v>72</v>
      </c>
      <c r="E543" t="s">
        <v>10</v>
      </c>
      <c r="F543" t="str">
        <f t="shared" si="16"/>
        <v>Sod Waterway</v>
      </c>
      <c r="G543" s="2">
        <v>1</v>
      </c>
      <c r="H543" s="3">
        <v>1680.57</v>
      </c>
      <c r="I543" s="4">
        <v>80</v>
      </c>
      <c r="J543" s="4">
        <v>16</v>
      </c>
      <c r="K543" s="5">
        <v>0.7</v>
      </c>
      <c r="L543" t="s">
        <v>11</v>
      </c>
      <c r="M543">
        <f t="shared" si="17"/>
        <v>10</v>
      </c>
    </row>
    <row r="544" spans="1:13" ht="12.75">
      <c r="A544" s="1">
        <v>2019</v>
      </c>
      <c r="B544" t="s">
        <v>56</v>
      </c>
      <c r="C544" t="s">
        <v>79</v>
      </c>
      <c r="D544" t="s">
        <v>72</v>
      </c>
      <c r="E544" t="s">
        <v>16</v>
      </c>
      <c r="F544" t="str">
        <f t="shared" si="16"/>
        <v>Cover Crop</v>
      </c>
      <c r="G544" s="2">
        <v>4</v>
      </c>
      <c r="H544" s="3">
        <v>7614</v>
      </c>
      <c r="I544" s="4">
        <v>0</v>
      </c>
      <c r="J544" s="4">
        <v>244.8</v>
      </c>
      <c r="K544" s="5">
        <v>244.8</v>
      </c>
      <c r="L544" t="s">
        <v>11</v>
      </c>
      <c r="M544">
        <f t="shared" si="17"/>
        <v>0</v>
      </c>
    </row>
    <row r="545" spans="1:13" ht="12.75">
      <c r="A545" s="1">
        <v>2019</v>
      </c>
      <c r="B545" t="s">
        <v>56</v>
      </c>
      <c r="C545" t="s">
        <v>78</v>
      </c>
      <c r="D545" t="s">
        <v>72</v>
      </c>
      <c r="E545" t="s">
        <v>16</v>
      </c>
      <c r="F545" t="str">
        <f t="shared" si="16"/>
        <v>Cover Crop</v>
      </c>
      <c r="G545" s="2">
        <v>1</v>
      </c>
      <c r="H545" s="3">
        <v>5067</v>
      </c>
      <c r="I545" s="4">
        <v>0</v>
      </c>
      <c r="J545" s="4">
        <v>164.4</v>
      </c>
      <c r="K545" s="5">
        <v>164.4</v>
      </c>
      <c r="L545" t="s">
        <v>11</v>
      </c>
      <c r="M545">
        <f t="shared" si="17"/>
        <v>0</v>
      </c>
    </row>
    <row r="546" spans="1:13" ht="12.75">
      <c r="A546" s="1">
        <v>2019</v>
      </c>
      <c r="B546" t="s">
        <v>56</v>
      </c>
      <c r="C546" t="s">
        <v>80</v>
      </c>
      <c r="D546" t="s">
        <v>72</v>
      </c>
      <c r="E546" t="s">
        <v>16</v>
      </c>
      <c r="F546" t="str">
        <f t="shared" si="16"/>
        <v>Cover Crop</v>
      </c>
      <c r="G546" s="2">
        <v>2</v>
      </c>
      <c r="H546" s="3">
        <v>5119.5</v>
      </c>
      <c r="I546" s="4">
        <v>0</v>
      </c>
      <c r="J546" s="4">
        <v>163.9</v>
      </c>
      <c r="K546" s="5">
        <v>163.9</v>
      </c>
      <c r="L546" t="s">
        <v>11</v>
      </c>
      <c r="M546">
        <f t="shared" si="17"/>
        <v>0</v>
      </c>
    </row>
    <row r="547" spans="1:13" ht="12.75">
      <c r="A547" s="1">
        <v>2017</v>
      </c>
      <c r="B547" t="s">
        <v>56</v>
      </c>
      <c r="C547" t="s">
        <v>80</v>
      </c>
      <c r="D547" t="s">
        <v>72</v>
      </c>
      <c r="E547" t="s">
        <v>16</v>
      </c>
      <c r="F547" t="str">
        <f t="shared" si="16"/>
        <v>Cover Crop</v>
      </c>
      <c r="G547" s="2">
        <v>1</v>
      </c>
      <c r="H547" s="3">
        <v>3145.5</v>
      </c>
      <c r="I547" s="4">
        <v>0</v>
      </c>
      <c r="J547" s="4">
        <v>98.1</v>
      </c>
      <c r="K547" s="5">
        <v>98.1</v>
      </c>
      <c r="L547" t="s">
        <v>11</v>
      </c>
      <c r="M547">
        <f t="shared" si="17"/>
        <v>0</v>
      </c>
    </row>
    <row r="548" spans="1:13" ht="12.75">
      <c r="A548" s="1">
        <v>2019</v>
      </c>
      <c r="B548" t="s">
        <v>56</v>
      </c>
      <c r="C548" t="s">
        <v>82</v>
      </c>
      <c r="D548" t="s">
        <v>72</v>
      </c>
      <c r="E548" t="s">
        <v>16</v>
      </c>
      <c r="F548" t="str">
        <f t="shared" si="16"/>
        <v>Cover Crop</v>
      </c>
      <c r="G548" s="2">
        <v>1</v>
      </c>
      <c r="H548" s="3">
        <v>2943</v>
      </c>
      <c r="I548" s="4">
        <v>0</v>
      </c>
      <c r="J548" s="4">
        <v>98.1</v>
      </c>
      <c r="K548" s="5">
        <v>98.1</v>
      </c>
      <c r="L548" t="s">
        <v>11</v>
      </c>
      <c r="M548">
        <f t="shared" si="17"/>
        <v>0</v>
      </c>
    </row>
    <row r="549" spans="1:13" ht="12.75">
      <c r="A549" s="1">
        <v>2020</v>
      </c>
      <c r="B549" t="s">
        <v>56</v>
      </c>
      <c r="C549" t="s">
        <v>71</v>
      </c>
      <c r="D549" t="s">
        <v>72</v>
      </c>
      <c r="E549" t="s">
        <v>16</v>
      </c>
      <c r="F549" t="str">
        <f t="shared" si="16"/>
        <v>Cover Crop</v>
      </c>
      <c r="G549" s="2">
        <v>2</v>
      </c>
      <c r="H549" s="3">
        <v>3035.5</v>
      </c>
      <c r="I549" s="4">
        <v>0</v>
      </c>
      <c r="J549" s="4">
        <v>74.2</v>
      </c>
      <c r="K549" s="5">
        <v>74.2</v>
      </c>
      <c r="L549" t="s">
        <v>11</v>
      </c>
      <c r="M549">
        <f t="shared" si="17"/>
        <v>0</v>
      </c>
    </row>
    <row r="550" spans="1:13" ht="12.75">
      <c r="A550" s="1">
        <v>2016</v>
      </c>
      <c r="B550" t="s">
        <v>56</v>
      </c>
      <c r="C550" t="s">
        <v>71</v>
      </c>
      <c r="D550" t="s">
        <v>72</v>
      </c>
      <c r="E550" t="s">
        <v>16</v>
      </c>
      <c r="F550" t="str">
        <f t="shared" si="16"/>
        <v>Cover Crop</v>
      </c>
      <c r="G550" s="2">
        <v>1</v>
      </c>
      <c r="H550" s="3">
        <v>1187.5</v>
      </c>
      <c r="I550" s="4">
        <v>0</v>
      </c>
      <c r="J550" s="4">
        <v>28</v>
      </c>
      <c r="K550" s="5">
        <v>28</v>
      </c>
      <c r="L550" t="s">
        <v>11</v>
      </c>
      <c r="M550">
        <f t="shared" si="17"/>
        <v>0</v>
      </c>
    </row>
    <row r="551" spans="1:13" ht="12.75">
      <c r="A551" s="1">
        <v>2017</v>
      </c>
      <c r="B551" t="s">
        <v>56</v>
      </c>
      <c r="C551" t="s">
        <v>71</v>
      </c>
      <c r="D551" t="s">
        <v>72</v>
      </c>
      <c r="E551" t="s">
        <v>16</v>
      </c>
      <c r="F551" t="str">
        <f t="shared" si="16"/>
        <v>Cover Crop</v>
      </c>
      <c r="G551" s="2">
        <v>1</v>
      </c>
      <c r="H551" s="3">
        <v>1120</v>
      </c>
      <c r="I551" s="4">
        <v>0</v>
      </c>
      <c r="J551" s="4">
        <v>28</v>
      </c>
      <c r="K551" s="5">
        <v>28</v>
      </c>
      <c r="L551" t="s">
        <v>11</v>
      </c>
      <c r="M551">
        <f t="shared" si="17"/>
        <v>0</v>
      </c>
    </row>
    <row r="552" spans="1:13" ht="12.75">
      <c r="A552" s="1">
        <v>2019</v>
      </c>
      <c r="B552" t="s">
        <v>56</v>
      </c>
      <c r="C552" t="s">
        <v>71</v>
      </c>
      <c r="D552" t="s">
        <v>72</v>
      </c>
      <c r="E552" t="s">
        <v>16</v>
      </c>
      <c r="F552" t="str">
        <f t="shared" si="16"/>
        <v>Cover Crop</v>
      </c>
      <c r="G552" s="2">
        <v>1</v>
      </c>
      <c r="H552" s="3">
        <v>1120</v>
      </c>
      <c r="I552" s="4">
        <v>0</v>
      </c>
      <c r="J552" s="4">
        <v>28</v>
      </c>
      <c r="K552" s="5">
        <v>28</v>
      </c>
      <c r="L552" t="s">
        <v>11</v>
      </c>
      <c r="M552">
        <f t="shared" si="17"/>
        <v>0</v>
      </c>
    </row>
    <row r="553" spans="1:13" ht="12.75">
      <c r="A553" s="1">
        <v>2017</v>
      </c>
      <c r="B553" t="s">
        <v>56</v>
      </c>
      <c r="C553" t="s">
        <v>82</v>
      </c>
      <c r="D553" t="s">
        <v>72</v>
      </c>
      <c r="E553" t="s">
        <v>16</v>
      </c>
      <c r="F553" t="str">
        <f t="shared" si="16"/>
        <v>Cover Crop</v>
      </c>
      <c r="G553" s="2">
        <v>1</v>
      </c>
      <c r="H553" s="3">
        <v>361.5</v>
      </c>
      <c r="I553" s="4">
        <v>0</v>
      </c>
      <c r="J553" s="4">
        <v>9.8</v>
      </c>
      <c r="K553" s="5">
        <v>9.8</v>
      </c>
      <c r="L553" t="s">
        <v>11</v>
      </c>
      <c r="M553">
        <f t="shared" si="17"/>
        <v>0</v>
      </c>
    </row>
    <row r="554" spans="1:13" ht="12.75">
      <c r="A554" s="1">
        <v>2018</v>
      </c>
      <c r="B554" t="s">
        <v>56</v>
      </c>
      <c r="C554" t="s">
        <v>103</v>
      </c>
      <c r="D554" t="s">
        <v>104</v>
      </c>
      <c r="E554" t="s">
        <v>16</v>
      </c>
      <c r="F554" t="str">
        <f t="shared" si="16"/>
        <v>Cover Crop</v>
      </c>
      <c r="G554" s="2">
        <v>1</v>
      </c>
      <c r="H554" s="3">
        <v>1267.5</v>
      </c>
      <c r="I554" s="4">
        <v>0</v>
      </c>
      <c r="J554" s="4">
        <v>30</v>
      </c>
      <c r="K554" s="5">
        <v>30</v>
      </c>
      <c r="L554" t="s">
        <v>11</v>
      </c>
      <c r="M554">
        <f t="shared" si="17"/>
        <v>0</v>
      </c>
    </row>
    <row r="555" spans="1:13" ht="12.75">
      <c r="A555" s="1">
        <v>2016</v>
      </c>
      <c r="B555" t="s">
        <v>56</v>
      </c>
      <c r="C555" t="s">
        <v>97</v>
      </c>
      <c r="D555" t="s">
        <v>96</v>
      </c>
      <c r="E555" t="s">
        <v>10</v>
      </c>
      <c r="F555" t="str">
        <f t="shared" si="16"/>
        <v>Sod Waterway</v>
      </c>
      <c r="G555" s="2">
        <v>1</v>
      </c>
      <c r="H555" s="3">
        <v>9496.05</v>
      </c>
      <c r="I555" s="4">
        <v>390</v>
      </c>
      <c r="J555" s="4">
        <v>472</v>
      </c>
      <c r="K555" s="5">
        <v>3.6</v>
      </c>
      <c r="L555" t="s">
        <v>11</v>
      </c>
      <c r="M555">
        <f t="shared" si="17"/>
        <v>10</v>
      </c>
    </row>
    <row r="556" spans="1:13" ht="12.75">
      <c r="A556" s="1">
        <v>2017</v>
      </c>
      <c r="B556" t="s">
        <v>56</v>
      </c>
      <c r="C556" t="s">
        <v>95</v>
      </c>
      <c r="D556" t="s">
        <v>96</v>
      </c>
      <c r="E556" t="s">
        <v>10</v>
      </c>
      <c r="F556" t="str">
        <f t="shared" si="16"/>
        <v>Sod Waterway</v>
      </c>
      <c r="G556" s="2">
        <v>4</v>
      </c>
      <c r="H556" s="3">
        <v>14547.17</v>
      </c>
      <c r="I556" s="4">
        <v>820</v>
      </c>
      <c r="J556" s="4">
        <v>167</v>
      </c>
      <c r="K556" s="5">
        <v>4.4</v>
      </c>
      <c r="L556" t="s">
        <v>11</v>
      </c>
      <c r="M556">
        <f t="shared" si="17"/>
        <v>10</v>
      </c>
    </row>
    <row r="557" spans="1:13" ht="12.75">
      <c r="A557" s="1">
        <v>2016</v>
      </c>
      <c r="B557" t="s">
        <v>56</v>
      </c>
      <c r="C557" t="s">
        <v>95</v>
      </c>
      <c r="D557" t="s">
        <v>96</v>
      </c>
      <c r="E557" t="s">
        <v>10</v>
      </c>
      <c r="F557" t="str">
        <f t="shared" si="16"/>
        <v>Sod Waterway</v>
      </c>
      <c r="G557" s="2">
        <v>2</v>
      </c>
      <c r="H557" s="3">
        <v>6418.75</v>
      </c>
      <c r="I557" s="4">
        <v>370</v>
      </c>
      <c r="J557" s="4">
        <v>116</v>
      </c>
      <c r="K557" s="5">
        <v>1.6</v>
      </c>
      <c r="L557" t="s">
        <v>11</v>
      </c>
      <c r="M557">
        <f t="shared" si="17"/>
        <v>10</v>
      </c>
    </row>
    <row r="558" spans="1:13" ht="12.75">
      <c r="A558" s="1">
        <v>2020</v>
      </c>
      <c r="B558" t="s">
        <v>56</v>
      </c>
      <c r="C558" t="s">
        <v>97</v>
      </c>
      <c r="D558" t="s">
        <v>96</v>
      </c>
      <c r="E558" t="s">
        <v>10</v>
      </c>
      <c r="F558" t="str">
        <f t="shared" si="16"/>
        <v>Sod Waterway</v>
      </c>
      <c r="G558" s="2">
        <v>1</v>
      </c>
      <c r="H558" s="3">
        <v>1449.07</v>
      </c>
      <c r="I558" s="4">
        <v>60</v>
      </c>
      <c r="J558" s="4">
        <v>0.8</v>
      </c>
      <c r="K558" s="5">
        <v>0.5</v>
      </c>
      <c r="L558" t="s">
        <v>11</v>
      </c>
      <c r="M558">
        <f t="shared" si="17"/>
        <v>10</v>
      </c>
    </row>
    <row r="559" spans="1:13" ht="12.75">
      <c r="A559" s="1">
        <v>2018</v>
      </c>
      <c r="B559" t="s">
        <v>56</v>
      </c>
      <c r="C559" t="s">
        <v>95</v>
      </c>
      <c r="D559" t="s">
        <v>96</v>
      </c>
      <c r="E559" t="s">
        <v>10</v>
      </c>
      <c r="F559" t="str">
        <f t="shared" si="16"/>
        <v>Sod Waterway</v>
      </c>
      <c r="G559" s="2">
        <v>1</v>
      </c>
      <c r="H559" s="3">
        <v>4479.75</v>
      </c>
      <c r="I559" s="4">
        <v>740</v>
      </c>
      <c r="J559" s="4">
        <v>0</v>
      </c>
      <c r="K559" s="5">
        <v>0</v>
      </c>
      <c r="L559" t="s">
        <v>11</v>
      </c>
      <c r="M559">
        <f t="shared" si="17"/>
        <v>10</v>
      </c>
    </row>
    <row r="560" spans="1:13" ht="12.75">
      <c r="A560" s="1">
        <v>2018</v>
      </c>
      <c r="B560" t="s">
        <v>56</v>
      </c>
      <c r="C560" t="s">
        <v>97</v>
      </c>
      <c r="D560" t="s">
        <v>96</v>
      </c>
      <c r="E560" t="s">
        <v>10</v>
      </c>
      <c r="F560" t="str">
        <f t="shared" si="16"/>
        <v>Sod Waterway</v>
      </c>
      <c r="G560" s="2">
        <v>1</v>
      </c>
      <c r="H560" s="3">
        <v>2970</v>
      </c>
      <c r="I560" s="4">
        <v>0</v>
      </c>
      <c r="J560" s="4">
        <v>0</v>
      </c>
      <c r="K560" s="5">
        <v>0</v>
      </c>
      <c r="L560" t="s">
        <v>11</v>
      </c>
      <c r="M560">
        <f t="shared" si="17"/>
        <v>10</v>
      </c>
    </row>
    <row r="561" spans="1:13" ht="12.75">
      <c r="A561" s="1">
        <v>2016</v>
      </c>
      <c r="B561" t="s">
        <v>56</v>
      </c>
      <c r="C561" t="s">
        <v>110</v>
      </c>
      <c r="D561" t="s">
        <v>96</v>
      </c>
      <c r="E561" t="s">
        <v>10</v>
      </c>
      <c r="F561" t="str">
        <f t="shared" si="16"/>
        <v>Sod Waterway</v>
      </c>
      <c r="G561" s="2">
        <v>1</v>
      </c>
      <c r="H561" s="3">
        <v>1419</v>
      </c>
      <c r="I561" s="4">
        <v>0</v>
      </c>
      <c r="J561" s="4">
        <v>0</v>
      </c>
      <c r="K561" s="5">
        <v>0</v>
      </c>
      <c r="L561" t="s">
        <v>11</v>
      </c>
      <c r="M561">
        <f t="shared" si="17"/>
        <v>10</v>
      </c>
    </row>
    <row r="562" spans="1:13" ht="12.75">
      <c r="A562" s="1">
        <v>2019</v>
      </c>
      <c r="B562" t="s">
        <v>56</v>
      </c>
      <c r="C562" t="s">
        <v>97</v>
      </c>
      <c r="D562" t="s">
        <v>96</v>
      </c>
      <c r="E562" t="s">
        <v>16</v>
      </c>
      <c r="F562" t="str">
        <f t="shared" si="16"/>
        <v>Cover Crop</v>
      </c>
      <c r="G562" s="2">
        <v>4</v>
      </c>
      <c r="H562" s="3">
        <v>6744</v>
      </c>
      <c r="I562" s="4">
        <v>0</v>
      </c>
      <c r="J562" s="4">
        <v>215.8</v>
      </c>
      <c r="K562" s="5">
        <v>215.8</v>
      </c>
      <c r="L562" t="s">
        <v>11</v>
      </c>
      <c r="M562">
        <f t="shared" si="17"/>
        <v>0</v>
      </c>
    </row>
    <row r="563" spans="1:13" ht="12.75">
      <c r="A563" s="1">
        <v>2017</v>
      </c>
      <c r="B563" t="s">
        <v>56</v>
      </c>
      <c r="C563" t="s">
        <v>95</v>
      </c>
      <c r="D563" t="s">
        <v>96</v>
      </c>
      <c r="E563" t="s">
        <v>16</v>
      </c>
      <c r="F563" t="str">
        <f t="shared" si="16"/>
        <v>Cover Crop</v>
      </c>
      <c r="G563" s="2">
        <v>1</v>
      </c>
      <c r="H563" s="3">
        <v>2220</v>
      </c>
      <c r="I563" s="4">
        <v>0</v>
      </c>
      <c r="J563" s="4">
        <v>55.5</v>
      </c>
      <c r="K563" s="5">
        <v>55.5</v>
      </c>
      <c r="L563" t="s">
        <v>11</v>
      </c>
      <c r="M563">
        <f t="shared" si="17"/>
        <v>0</v>
      </c>
    </row>
    <row r="564" spans="1:13" ht="12.75">
      <c r="A564" s="1">
        <v>2016</v>
      </c>
      <c r="B564" t="s">
        <v>56</v>
      </c>
      <c r="C564" t="s">
        <v>95</v>
      </c>
      <c r="D564" t="s">
        <v>96</v>
      </c>
      <c r="E564" t="s">
        <v>16</v>
      </c>
      <c r="F564" t="str">
        <f t="shared" si="16"/>
        <v>Cover Crop</v>
      </c>
      <c r="G564" s="2">
        <v>1</v>
      </c>
      <c r="H564" s="3">
        <v>2047.5</v>
      </c>
      <c r="I564" s="4">
        <v>0</v>
      </c>
      <c r="J564" s="4">
        <v>49.5</v>
      </c>
      <c r="K564" s="5">
        <v>49.5</v>
      </c>
      <c r="L564" t="s">
        <v>11</v>
      </c>
      <c r="M564">
        <f t="shared" si="17"/>
        <v>0</v>
      </c>
    </row>
    <row r="565" spans="1:13" ht="12.75">
      <c r="A565" s="1">
        <v>2019</v>
      </c>
      <c r="B565" t="s">
        <v>56</v>
      </c>
      <c r="C565" t="s">
        <v>95</v>
      </c>
      <c r="D565" t="s">
        <v>96</v>
      </c>
      <c r="E565" t="s">
        <v>16</v>
      </c>
      <c r="F565" t="str">
        <f t="shared" si="16"/>
        <v>Cover Crop</v>
      </c>
      <c r="G565" s="2">
        <v>1</v>
      </c>
      <c r="H565" s="3">
        <v>951</v>
      </c>
      <c r="I565" s="4">
        <v>0</v>
      </c>
      <c r="J565" s="4">
        <v>31.7</v>
      </c>
      <c r="K565" s="5">
        <v>31.7</v>
      </c>
      <c r="L565" t="s">
        <v>11</v>
      </c>
      <c r="M565">
        <f t="shared" si="17"/>
        <v>0</v>
      </c>
    </row>
    <row r="566" spans="1:13" ht="12.75">
      <c r="A566" s="1">
        <v>2017</v>
      </c>
      <c r="B566" t="s">
        <v>56</v>
      </c>
      <c r="C566" t="s">
        <v>97</v>
      </c>
      <c r="D566" t="s">
        <v>96</v>
      </c>
      <c r="E566" t="s">
        <v>16</v>
      </c>
      <c r="F566" t="str">
        <f t="shared" si="16"/>
        <v>Cover Crop</v>
      </c>
      <c r="G566" s="2">
        <v>1</v>
      </c>
      <c r="H566" s="3">
        <v>1251.5</v>
      </c>
      <c r="I566" s="4">
        <v>0</v>
      </c>
      <c r="J566" s="4">
        <v>29.6</v>
      </c>
      <c r="K566" s="5">
        <v>29.6</v>
      </c>
      <c r="L566" t="s">
        <v>11</v>
      </c>
      <c r="M566">
        <f t="shared" si="17"/>
        <v>0</v>
      </c>
    </row>
    <row r="567" spans="1:13" ht="12.75">
      <c r="A567" s="1">
        <v>2018</v>
      </c>
      <c r="B567" t="s">
        <v>56</v>
      </c>
      <c r="C567" t="s">
        <v>95</v>
      </c>
      <c r="D567" t="s">
        <v>96</v>
      </c>
      <c r="E567" t="s">
        <v>16</v>
      </c>
      <c r="F567" t="str">
        <f t="shared" si="16"/>
        <v>Cover Crop</v>
      </c>
      <c r="G567" s="2">
        <v>1</v>
      </c>
      <c r="H567" s="3">
        <v>1020</v>
      </c>
      <c r="I567" s="4">
        <v>0</v>
      </c>
      <c r="J567" s="4">
        <v>25.5</v>
      </c>
      <c r="K567" s="5">
        <v>25.5</v>
      </c>
      <c r="L567" t="s">
        <v>11</v>
      </c>
      <c r="M567">
        <f t="shared" si="17"/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7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7"/>
  <sheetViews>
    <sheetView zoomScalePageLayoutView="0" workbookViewId="0" topLeftCell="A1">
      <selection activeCell="N16" sqref="N16"/>
    </sheetView>
  </sheetViews>
  <sheetFormatPr defaultColWidth="9.140625" defaultRowHeight="12.75"/>
  <cols>
    <col min="4" max="4" width="10.28125" style="0" bestFit="1" customWidth="1"/>
    <col min="10" max="10" width="10.57421875" style="0" customWidth="1"/>
    <col min="13" max="13" width="12.00390625" style="0" customWidth="1"/>
  </cols>
  <sheetData>
    <row r="3" ht="15">
      <c r="B3" s="37" t="s">
        <v>165</v>
      </c>
    </row>
    <row r="5" spans="5:14" ht="12.75">
      <c r="E5" s="6" t="s">
        <v>166</v>
      </c>
      <c r="N5" s="6" t="s">
        <v>166</v>
      </c>
    </row>
    <row r="6" spans="4:14" ht="12.75">
      <c r="D6" s="8">
        <f>SUM('Mid-S Fork Salt Practice Detail'!AG37,'Mid-S Fork Salt Practice Detail'!AG181,'Mid-S Fork Salt Practice Detail'!AG216,'Mid-S Fork Salt Practice Detail'!AG239,'Mid-S Fork Salt Practice Detail'!AG314,'Mid-S Fork Salt Practice Detail'!AG425,'Mid-S Fork Salt Practice Detail'!AG469,'Mid-S Fork Salt Practice Detail'!AG508)</f>
        <v>38366.569928038894</v>
      </c>
      <c r="E6" s="6" t="s">
        <v>125</v>
      </c>
      <c r="M6" s="8">
        <f>SUM('Mid-S Fork Salt Practice Detail'!AN37,'Mid-S Fork Salt Practice Detail'!AN181,'Mid-S Fork Salt Practice Detail'!AN216,'Mid-S Fork Salt Practice Detail'!AN239,'Mid-S Fork Salt Practice Detail'!AN314,'Mid-S Fork Salt Practice Detail'!AN425,'Mid-S Fork Salt Practice Detail'!AN469,'Mid-S Fork Salt Practice Detail'!AN508)</f>
        <v>79427.79654282623</v>
      </c>
      <c r="N6" s="6" t="s">
        <v>189</v>
      </c>
    </row>
    <row r="7" spans="4:14" ht="12.75">
      <c r="D7" s="8">
        <f>SUM('Mid-S Fork Salt Practice Detail'!AG38,'Mid-S Fork Salt Practice Detail'!AG182,'Mid-S Fork Salt Practice Detail'!AG217,'Mid-S Fork Salt Practice Detail'!AG240,'Mid-S Fork Salt Practice Detail'!AG315,'Mid-S Fork Salt Practice Detail'!AG426,'Mid-S Fork Salt Practice Detail'!AG470,'Mid-S Fork Salt Practice Detail'!AG509)</f>
        <v>9591.642482009724</v>
      </c>
      <c r="E7" s="6" t="s">
        <v>148</v>
      </c>
      <c r="M7" s="8">
        <f>SUM('Mid-S Fork Salt Practice Detail'!AN38,'Mid-S Fork Salt Practice Detail'!AN182,'Mid-S Fork Salt Practice Detail'!AN217,'Mid-S Fork Salt Practice Detail'!AN240,'Mid-S Fork Salt Practice Detail'!AN315,'Mid-S Fork Salt Practice Detail'!AN426,'Mid-S Fork Salt Practice Detail'!AN470,'Mid-S Fork Salt Practice Detail'!AN509)</f>
        <v>19856.949135706556</v>
      </c>
      <c r="N7" s="6" t="s">
        <v>148</v>
      </c>
    </row>
    <row r="8" spans="4:14" ht="12.75">
      <c r="D8" s="8">
        <f>SUM('Mid-S Fork Salt Practice Detail'!AG39,'Mid-S Fork Salt Practice Detail'!AG183,'Mid-S Fork Salt Practice Detail'!AG218,'Mid-S Fork Salt Practice Detail'!AG241,'Mid-S Fork Salt Practice Detail'!AG316,'Mid-S Fork Salt Practice Detail'!AG427,'Mid-S Fork Salt Practice Detail'!AG471,'Mid-S Fork Salt Practice Detail'!AG510)</f>
        <v>9591.642482009724</v>
      </c>
      <c r="E8" s="6" t="s">
        <v>149</v>
      </c>
      <c r="M8" s="8">
        <f>SUM('Mid-S Fork Salt Practice Detail'!AN39,'Mid-S Fork Salt Practice Detail'!AN183,'Mid-S Fork Salt Practice Detail'!AN218,'Mid-S Fork Salt Practice Detail'!AN241,'Mid-S Fork Salt Practice Detail'!AN316,'Mid-S Fork Salt Practice Detail'!AN427,'Mid-S Fork Salt Practice Detail'!AN471,'Mid-S Fork Salt Practice Detail'!AN510)</f>
        <v>19856.949135706556</v>
      </c>
      <c r="N8" s="6" t="s">
        <v>149</v>
      </c>
    </row>
    <row r="10" spans="2:4" ht="15">
      <c r="B10" s="37" t="s">
        <v>167</v>
      </c>
      <c r="D10" s="37" t="s">
        <v>173</v>
      </c>
    </row>
    <row r="12" spans="5:14" ht="12.75">
      <c r="E12" s="6" t="s">
        <v>166</v>
      </c>
      <c r="N12" s="6" t="s">
        <v>166</v>
      </c>
    </row>
    <row r="13" spans="4:14" ht="12.75">
      <c r="D13" s="8">
        <f>SUM('Mid-S Fork Salt Practice Detail'!AG84,'Mid-S Fork Salt Practice Detail'!AG189,'Mid-S Fork Salt Practice Detail'!AG222,'Mid-S Fork Salt Practice Detail'!AG245,'Mid-S Fork Salt Practice Detail'!AG346,'Mid-S Fork Salt Practice Detail'!AG477)</f>
        <v>5730.130352941175</v>
      </c>
      <c r="E13" s="6" t="s">
        <v>125</v>
      </c>
      <c r="M13" s="8">
        <f>SUM('Mid-S Fork Salt Practice Detail'!AN84,'Mid-S Fork Salt Practice Detail'!AN189,'Mid-S Fork Salt Practice Detail'!AN222,'Mid-S Fork Salt Practice Detail'!AN245,'Mid-S Fork Salt Practice Detail'!AN346,'Mid-S Fork Salt Practice Detail'!AN477)</f>
        <v>10422.4</v>
      </c>
      <c r="N13" s="6" t="s">
        <v>189</v>
      </c>
    </row>
    <row r="14" spans="4:14" ht="12.75">
      <c r="D14" s="8">
        <f>SUM('Mid-S Fork Salt Practice Detail'!AG85,'Mid-S Fork Salt Practice Detail'!AG190,'Mid-S Fork Salt Practice Detail'!AG223,'Mid-S Fork Salt Practice Detail'!AG246,'Mid-S Fork Salt Practice Detail'!AG347,'Mid-S Fork Salt Practice Detail'!AG478)</f>
        <v>1432.5325882352938</v>
      </c>
      <c r="E14" s="6" t="s">
        <v>148</v>
      </c>
      <c r="M14" s="8">
        <f>SUM('Mid-S Fork Salt Practice Detail'!AN85,'Mid-S Fork Salt Practice Detail'!AN190,'Mid-S Fork Salt Practice Detail'!AN223,'Mid-S Fork Salt Practice Detail'!AN246,'Mid-S Fork Salt Practice Detail'!AN347,'Mid-S Fork Salt Practice Detail'!AN478)</f>
        <v>2605.6</v>
      </c>
      <c r="N14" s="6" t="s">
        <v>148</v>
      </c>
    </row>
    <row r="15" spans="4:14" ht="12.75">
      <c r="D15" s="8">
        <f>SUM('Mid-S Fork Salt Practice Detail'!AG86,'Mid-S Fork Salt Practice Detail'!AG191,'Mid-S Fork Salt Practice Detail'!AG224,'Mid-S Fork Salt Practice Detail'!AG247,'Mid-S Fork Salt Practice Detail'!AG348,'Mid-S Fork Salt Practice Detail'!AG479)</f>
        <v>14325.325882352938</v>
      </c>
      <c r="E15" s="6" t="s">
        <v>149</v>
      </c>
      <c r="M15" s="8">
        <f>SUM('Mid-S Fork Salt Practice Detail'!AN86,'Mid-S Fork Salt Practice Detail'!AN191,'Mid-S Fork Salt Practice Detail'!AN224,'Mid-S Fork Salt Practice Detail'!AN247,'Mid-S Fork Salt Practice Detail'!AN348,'Mid-S Fork Salt Practice Detail'!AN479)</f>
        <v>26037.52691358025</v>
      </c>
      <c r="N15" s="6" t="s">
        <v>149</v>
      </c>
    </row>
    <row r="16" ht="12.75">
      <c r="N16" s="6"/>
    </row>
    <row r="17" spans="2:4" ht="15">
      <c r="B17" s="37" t="s">
        <v>168</v>
      </c>
      <c r="D17" s="37" t="s">
        <v>173</v>
      </c>
    </row>
    <row r="19" spans="5:14" ht="15">
      <c r="E19" s="37" t="s">
        <v>166</v>
      </c>
      <c r="N19" s="6" t="s">
        <v>166</v>
      </c>
    </row>
    <row r="20" spans="4:14" ht="15">
      <c r="D20" s="8">
        <f>SUM('Mid-S Fork Salt Practice Detail'!AG156,'Mid-S Fork Salt Practice Detail'!AG198,'Mid-S Fork Salt Practice Detail'!AG229,'Mid-S Fork Salt Practice Detail'!AG266,'Mid-S Fork Salt Practice Detail'!AG391,'Mid-S Fork Salt Practice Detail'!AG437,'Mid-S Fork Salt Practice Detail'!AG492,'Mid-S Fork Salt Practice Detail'!AG514)</f>
        <v>14648.6472</v>
      </c>
      <c r="E20" s="37" t="s">
        <v>125</v>
      </c>
      <c r="M20" s="8">
        <f>SUM('Mid-S Fork Salt Practice Detail'!AN156,'Mid-S Fork Salt Practice Detail'!AN198,'Mid-S Fork Salt Practice Detail'!AN229,'Mid-S Fork Salt Practice Detail'!AN266,'Mid-S Fork Salt Practice Detail'!AN391,'Mid-S Fork Salt Practice Detail'!AN437,'Mid-S Fork Salt Practice Detail'!AN492,'Mid-S Fork Salt Practice Detail'!AN514)</f>
        <v>26633.904000000002</v>
      </c>
      <c r="N20" s="6" t="s">
        <v>189</v>
      </c>
    </row>
    <row r="21" spans="4:14" ht="15">
      <c r="D21" s="8">
        <f>SUM('Mid-S Fork Salt Practice Detail'!AG157,'Mid-S Fork Salt Practice Detail'!AG199,'Mid-S Fork Salt Practice Detail'!AG230,'Mid-S Fork Salt Practice Detail'!AG267,'Mid-S Fork Salt Practice Detail'!AG392,'Mid-S Fork Salt Practice Detail'!AG438,'Mid-S Fork Salt Practice Detail'!AG493,'Mid-S Fork Salt Practice Detail'!AG515)</f>
        <v>3662.1618</v>
      </c>
      <c r="E21" s="37" t="s">
        <v>148</v>
      </c>
      <c r="M21" s="8">
        <f>SUM('Mid-S Fork Salt Practice Detail'!AN157,'Mid-S Fork Salt Practice Detail'!AN199,'Mid-S Fork Salt Practice Detail'!AN230,'Mid-S Fork Salt Practice Detail'!AN267,'Mid-S Fork Salt Practice Detail'!AN392,'Mid-S Fork Salt Practice Detail'!AN438,'Mid-S Fork Salt Practice Detail'!AN493,'Mid-S Fork Salt Practice Detail'!AN515)</f>
        <v>6658.476000000001</v>
      </c>
      <c r="N21" s="6" t="s">
        <v>148</v>
      </c>
    </row>
    <row r="22" spans="4:14" ht="15">
      <c r="D22" s="8">
        <f>SUM('Mid-S Fork Salt Practice Detail'!AG158,'Mid-S Fork Salt Practice Detail'!AG200,'Mid-S Fork Salt Practice Detail'!AG231,'Mid-S Fork Salt Practice Detail'!AG268,'Mid-S Fork Salt Practice Detail'!AG393,'Mid-S Fork Salt Practice Detail'!AG439,'Mid-S Fork Salt Practice Detail'!AG494,'Mid-S Fork Salt Practice Detail'!AG516)</f>
        <v>36621.618</v>
      </c>
      <c r="E22" s="37" t="s">
        <v>149</v>
      </c>
      <c r="M22" s="8">
        <f>SUM('Mid-S Fork Salt Practice Detail'!AN158,'Mid-S Fork Salt Practice Detail'!AN200,'Mid-S Fork Salt Practice Detail'!AN231,'Mid-S Fork Salt Practice Detail'!AN268,'Mid-S Fork Salt Practice Detail'!AN393,'Mid-S Fork Salt Practice Detail'!AN439,'Mid-S Fork Salt Practice Detail'!AN494,'Mid-S Fork Salt Practice Detail'!AN516)</f>
        <v>66670.32101852141</v>
      </c>
      <c r="N22" s="6" t="s">
        <v>149</v>
      </c>
    </row>
    <row r="25" spans="2:6" ht="15">
      <c r="B25" s="38" t="s">
        <v>174</v>
      </c>
      <c r="F25" s="37" t="s">
        <v>173</v>
      </c>
    </row>
    <row r="27" spans="5:14" ht="15">
      <c r="E27" s="37" t="s">
        <v>166</v>
      </c>
      <c r="N27" s="6" t="s">
        <v>166</v>
      </c>
    </row>
    <row r="28" spans="4:14" ht="15">
      <c r="D28" s="8">
        <f>SUM('Mid-S Fork Salt Practice Detail'!AG166,'Mid-S Fork Salt Practice Detail'!AG206,'Mid-S Fork Salt Practice Detail'!AG274,'Mid-S Fork Salt Practice Detail'!AG397,'Mid-S Fork Salt Practice Detail'!AG443)</f>
        <v>674.08</v>
      </c>
      <c r="E28" s="37" t="s">
        <v>125</v>
      </c>
      <c r="M28" s="8">
        <f>SUM('Mid-S Fork Salt Practice Detail'!AN166,'Mid-S Fork Salt Practice Detail'!AN206,'Mid-S Fork Salt Practice Detail'!AN274,'Mid-S Fork Salt Practice Detail'!AN397,'Mid-S Fork Salt Practice Detail'!AN443)</f>
        <v>1225.6</v>
      </c>
      <c r="N28" s="6" t="s">
        <v>189</v>
      </c>
    </row>
    <row r="29" spans="4:14" ht="15">
      <c r="D29" s="8">
        <f>SUM('Mid-S Fork Salt Practice Detail'!AG167,'Mid-S Fork Salt Practice Detail'!AG207,'Mid-S Fork Salt Practice Detail'!AG275,'Mid-S Fork Salt Practice Detail'!AG398,'Mid-S Fork Salt Practice Detail'!AG444)</f>
        <v>168.52</v>
      </c>
      <c r="E29" s="37" t="s">
        <v>148</v>
      </c>
      <c r="M29" s="8">
        <f>SUM('Mid-S Fork Salt Practice Detail'!AN167,'Mid-S Fork Salt Practice Detail'!AN207,'Mid-S Fork Salt Practice Detail'!AN275,'Mid-S Fork Salt Practice Detail'!AN398,'Mid-S Fork Salt Practice Detail'!AN444)</f>
        <v>306.4</v>
      </c>
      <c r="N29" s="6" t="s">
        <v>148</v>
      </c>
    </row>
    <row r="30" spans="4:14" ht="15">
      <c r="D30" s="8">
        <f>SUM('Mid-S Fork Salt Practice Detail'!AG168,'Mid-S Fork Salt Practice Detail'!AG208,'Mid-S Fork Salt Practice Detail'!AG276,'Mid-S Fork Salt Practice Detail'!AG399,'Mid-S Fork Salt Practice Detail'!AG445)</f>
        <v>1685.2</v>
      </c>
      <c r="E30" s="37" t="s">
        <v>149</v>
      </c>
      <c r="M30" s="8">
        <f>SUM('Mid-S Fork Salt Practice Detail'!AN168,'Mid-S Fork Salt Practice Detail'!AN208,'Mid-S Fork Salt Practice Detail'!AN276,'Mid-S Fork Salt Practice Detail'!AN399,'Mid-S Fork Salt Practice Detail'!AN445)</f>
        <v>3064</v>
      </c>
      <c r="N30" s="6" t="s">
        <v>149</v>
      </c>
    </row>
    <row r="32" spans="2:6" ht="15">
      <c r="B32" s="38" t="s">
        <v>169</v>
      </c>
      <c r="F32" s="37" t="s">
        <v>173</v>
      </c>
    </row>
    <row r="34" spans="5:14" ht="15">
      <c r="E34" s="37" t="s">
        <v>166</v>
      </c>
      <c r="N34" s="6" t="s">
        <v>166</v>
      </c>
    </row>
    <row r="35" spans="4:14" ht="15">
      <c r="D35" s="44">
        <f>SUM('Mid-S Fork Salt Practice Detail'!AG172,'Mid-S Fork Salt Practice Detail'!AG287,'Mid-S Fork Salt Practice Detail'!AG414,'Mid-S Fork Salt Practice Detail'!AG449,'Mid-S Fork Salt Practice Detail'!AG499)</f>
        <v>2165.157176470589</v>
      </c>
      <c r="E35" s="37" t="s">
        <v>125</v>
      </c>
      <c r="M35" s="44">
        <f>SUM('Mid-S Fork Salt Practice Detail'!AN172,'Mid-S Fork Salt Practice Detail'!AN287,'Mid-S Fork Salt Practice Detail'!AN414,'Mid-S Fork Salt Practice Detail'!AN449,'Mid-S Fork Salt Practice Detail'!AN499)</f>
        <v>3940.8</v>
      </c>
      <c r="N35" s="6" t="s">
        <v>189</v>
      </c>
    </row>
    <row r="36" spans="4:14" ht="15">
      <c r="D36" s="44">
        <f>SUM('Mid-S Fork Salt Practice Detail'!AG173,'Mid-S Fork Salt Practice Detail'!AG288,'Mid-S Fork Salt Practice Detail'!AG415,'Mid-S Fork Salt Practice Detail'!AG450,'Mid-S Fork Salt Practice Detail'!AG500)</f>
        <v>541.2892941176473</v>
      </c>
      <c r="E36" s="37" t="s">
        <v>148</v>
      </c>
      <c r="M36" s="44">
        <f>SUM('Mid-S Fork Salt Practice Detail'!AN173,'Mid-S Fork Salt Practice Detail'!AN288,'Mid-S Fork Salt Practice Detail'!AN415,'Mid-S Fork Salt Practice Detail'!AN450,'Mid-S Fork Salt Practice Detail'!AN500)</f>
        <v>985.2</v>
      </c>
      <c r="N36" s="6" t="s">
        <v>148</v>
      </c>
    </row>
    <row r="37" spans="4:14" ht="15">
      <c r="D37" s="44">
        <f>SUM('Mid-S Fork Salt Practice Detail'!AG174,'Mid-S Fork Salt Practice Detail'!AG289,'Mid-S Fork Salt Practice Detail'!AG416,'Mid-S Fork Salt Practice Detail'!AG451,'Mid-S Fork Salt Practice Detail'!AG501)</f>
        <v>5412.892941176471</v>
      </c>
      <c r="E37" s="37" t="s">
        <v>149</v>
      </c>
      <c r="M37" s="44">
        <f>SUM('Mid-S Fork Salt Practice Detail'!AN174,'Mid-S Fork Salt Practice Detail'!AN289,'Mid-S Fork Salt Practice Detail'!AN416,'Mid-S Fork Salt Practice Detail'!AN451,'Mid-S Fork Salt Practice Detail'!AN501)</f>
        <v>9852</v>
      </c>
      <c r="N37" s="6" t="s">
        <v>149</v>
      </c>
    </row>
    <row r="39" ht="15">
      <c r="B39" s="37" t="s">
        <v>175</v>
      </c>
    </row>
    <row r="40" ht="12.75">
      <c r="N40" s="6"/>
    </row>
    <row r="41" spans="4:14" ht="15">
      <c r="D41" s="39">
        <f>D6+D13+D20+D28+D35</f>
        <v>61584.58465745066</v>
      </c>
      <c r="E41" s="37" t="s">
        <v>125</v>
      </c>
      <c r="J41" s="39"/>
      <c r="M41" s="39">
        <f>M6+M13+M20+M28+M35</f>
        <v>121650.50054282624</v>
      </c>
      <c r="N41" s="6" t="s">
        <v>189</v>
      </c>
    </row>
    <row r="42" spans="4:14" ht="15">
      <c r="D42" s="39">
        <f>D7+D14+D21+D29+D36</f>
        <v>15396.146164362664</v>
      </c>
      <c r="E42" s="37" t="s">
        <v>148</v>
      </c>
      <c r="J42" s="39"/>
      <c r="M42" s="39">
        <f>M7+M14+M21+M29+M36</f>
        <v>30412.62513570656</v>
      </c>
      <c r="N42" s="6" t="s">
        <v>148</v>
      </c>
    </row>
    <row r="43" spans="4:14" ht="15">
      <c r="D43" s="39">
        <f>D8+D15+D22+D30+D37</f>
        <v>67636.67930553913</v>
      </c>
      <c r="E43" s="37" t="s">
        <v>149</v>
      </c>
      <c r="J43" s="39"/>
      <c r="M43" s="39">
        <f>M8+M15+M22+M30+M37</f>
        <v>125480.79706780822</v>
      </c>
      <c r="N43" s="6" t="s">
        <v>149</v>
      </c>
    </row>
    <row r="45" spans="4:7" ht="12.75">
      <c r="D45" s="33"/>
      <c r="G45" s="44"/>
    </row>
    <row r="46" spans="4:7" ht="12.75">
      <c r="D46" s="33"/>
      <c r="G46" s="44"/>
    </row>
    <row r="47" spans="4:7" ht="12.75">
      <c r="D47" s="33"/>
      <c r="G47" s="44"/>
    </row>
  </sheetData>
  <sheetProtection/>
  <printOptions/>
  <pageMargins left="0.25" right="0.25" top="0.75" bottom="0.75" header="0.3" footer="0.3"/>
  <pageSetup fitToHeight="1" fitToWidth="1" horizontalDpi="600" verticalDpi="600" orientation="portrait" scale="76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1"/>
  <sheetViews>
    <sheetView tabSelected="1" zoomScalePageLayoutView="0" workbookViewId="0" topLeftCell="V1">
      <pane ySplit="1" topLeftCell="A86" activePane="bottomLeft" state="frozen"/>
      <selection pane="topLeft" activeCell="A1" sqref="A1"/>
      <selection pane="bottomLeft" activeCell="AQ47" sqref="AQ47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0.8515625" style="0" customWidth="1"/>
    <col min="4" max="4" width="19.57421875" style="0" customWidth="1"/>
    <col min="5" max="5" width="12.28125" style="0" customWidth="1"/>
    <col min="6" max="6" width="18.140625" style="0" customWidth="1"/>
    <col min="7" max="7" width="24.8515625" style="0" customWidth="1"/>
    <col min="8" max="8" width="13.28125" style="0" bestFit="1" customWidth="1"/>
    <col min="9" max="9" width="15.7109375" style="0" bestFit="1" customWidth="1"/>
    <col min="10" max="10" width="16.8515625" style="0" bestFit="1" customWidth="1"/>
    <col min="11" max="11" width="8.140625" style="0" bestFit="1" customWidth="1"/>
    <col min="12" max="12" width="16.00390625" style="8" bestFit="1" customWidth="1"/>
    <col min="13" max="13" width="7.140625" style="0" customWidth="1"/>
    <col min="15" max="15" width="10.421875" style="6" customWidth="1"/>
    <col min="17" max="17" width="11.140625" style="12" customWidth="1"/>
    <col min="18" max="18" width="15.7109375" style="0" customWidth="1"/>
    <col min="19" max="19" width="14.28125" style="0" customWidth="1"/>
    <col min="20" max="20" width="10.28125" style="58" customWidth="1"/>
    <col min="21" max="21" width="11.8515625" style="58" customWidth="1"/>
    <col min="22" max="22" width="10.57421875" style="0" customWidth="1"/>
    <col min="23" max="23" width="14.28125" style="0" customWidth="1"/>
    <col min="25" max="25" width="11.140625" style="0" customWidth="1"/>
    <col min="26" max="26" width="18.8515625" style="0" customWidth="1"/>
    <col min="27" max="27" width="14.00390625" style="6" customWidth="1"/>
    <col min="28" max="28" width="25.57421875" style="6" customWidth="1"/>
    <col min="29" max="29" width="10.00390625" style="9" customWidth="1"/>
    <col min="31" max="31" width="11.140625" style="9" customWidth="1"/>
    <col min="32" max="32" width="9.140625" style="9" customWidth="1"/>
    <col min="33" max="33" width="11.421875" style="9" customWidth="1"/>
    <col min="34" max="34" width="9.421875" style="0" bestFit="1" customWidth="1"/>
    <col min="36" max="36" width="9.28125" style="9" bestFit="1" customWidth="1"/>
    <col min="37" max="37" width="9.140625" style="9" customWidth="1"/>
    <col min="38" max="38" width="9.28125" style="9" bestFit="1" customWidth="1"/>
    <col min="39" max="39" width="9.140625" style="9" customWidth="1"/>
    <col min="40" max="40" width="11.421875" style="9" customWidth="1"/>
    <col min="41" max="41" width="10.00390625" style="9" bestFit="1" customWidth="1"/>
  </cols>
  <sheetData>
    <row r="1" spans="1:41" s="12" customFormat="1" ht="78.75" thickBot="1">
      <c r="A1" s="13"/>
      <c r="B1" s="13"/>
      <c r="C1" s="13"/>
      <c r="D1" s="13"/>
      <c r="E1" s="13"/>
      <c r="F1" s="13"/>
      <c r="G1" s="13"/>
      <c r="H1" s="21"/>
      <c r="I1" s="13"/>
      <c r="J1" s="13"/>
      <c r="K1" s="13" t="s">
        <v>172</v>
      </c>
      <c r="L1" s="22"/>
      <c r="M1" s="13"/>
      <c r="N1" s="13"/>
      <c r="O1" s="14" t="s">
        <v>135</v>
      </c>
      <c r="P1" s="14" t="s">
        <v>128</v>
      </c>
      <c r="Q1" s="14" t="s">
        <v>170</v>
      </c>
      <c r="R1" s="14" t="s">
        <v>139</v>
      </c>
      <c r="S1" s="14" t="s">
        <v>153</v>
      </c>
      <c r="T1" s="57" t="s">
        <v>159</v>
      </c>
      <c r="U1" s="57" t="s">
        <v>160</v>
      </c>
      <c r="V1" s="14" t="s">
        <v>143</v>
      </c>
      <c r="W1" s="14" t="s">
        <v>144</v>
      </c>
      <c r="X1" s="14" t="s">
        <v>161</v>
      </c>
      <c r="Y1" s="14" t="s">
        <v>170</v>
      </c>
      <c r="Z1" s="14" t="s">
        <v>156</v>
      </c>
      <c r="AA1" s="13" t="s">
        <v>112</v>
      </c>
      <c r="AB1" s="13" t="s">
        <v>126</v>
      </c>
      <c r="AC1" s="31" t="s">
        <v>146</v>
      </c>
      <c r="AD1" s="13"/>
      <c r="AE1" s="31" t="s">
        <v>147</v>
      </c>
      <c r="AF1" s="32"/>
      <c r="AG1" s="31" t="s">
        <v>186</v>
      </c>
      <c r="AH1" s="14" t="s">
        <v>164</v>
      </c>
      <c r="AJ1" s="31" t="s">
        <v>184</v>
      </c>
      <c r="AK1" s="68"/>
      <c r="AL1" s="31" t="s">
        <v>185</v>
      </c>
      <c r="AM1" s="32"/>
      <c r="AN1" s="31" t="s">
        <v>187</v>
      </c>
      <c r="AO1" s="31" t="s">
        <v>164</v>
      </c>
    </row>
    <row r="2" spans="1:34" ht="12.75">
      <c r="A2" s="13"/>
      <c r="B2" s="76" t="s">
        <v>127</v>
      </c>
      <c r="C2" s="15" t="s">
        <v>120</v>
      </c>
      <c r="D2" s="16" t="s">
        <v>122</v>
      </c>
      <c r="E2" s="17">
        <v>209</v>
      </c>
      <c r="F2" s="15" t="s">
        <v>121</v>
      </c>
      <c r="G2" s="15" t="s">
        <v>145</v>
      </c>
      <c r="AH2" s="33"/>
    </row>
    <row r="3" spans="1:7" ht="13.5" thickBot="1">
      <c r="A3" s="13"/>
      <c r="B3" s="77"/>
      <c r="C3" s="18">
        <v>0.947</v>
      </c>
      <c r="D3" s="19" t="s">
        <v>123</v>
      </c>
      <c r="E3" s="20" t="s">
        <v>176</v>
      </c>
      <c r="F3" s="18">
        <v>0.044</v>
      </c>
      <c r="G3" s="18">
        <v>0.0425</v>
      </c>
    </row>
    <row r="4" spans="1:35" ht="12.75">
      <c r="A4" s="13" t="s">
        <v>124</v>
      </c>
      <c r="B4" s="6" t="s">
        <v>1</v>
      </c>
      <c r="C4" s="6" t="s">
        <v>2</v>
      </c>
      <c r="D4" s="6" t="s">
        <v>3</v>
      </c>
      <c r="E4" s="6" t="s">
        <v>112</v>
      </c>
      <c r="F4" s="6" t="s">
        <v>118</v>
      </c>
      <c r="G4" s="6" t="s">
        <v>119</v>
      </c>
      <c r="H4" s="11" t="s">
        <v>113</v>
      </c>
      <c r="I4" s="6" t="s">
        <v>114</v>
      </c>
      <c r="J4" s="13" t="s">
        <v>116</v>
      </c>
      <c r="K4" s="13" t="s">
        <v>115</v>
      </c>
      <c r="L4" s="22" t="s">
        <v>0</v>
      </c>
      <c r="M4" s="13"/>
      <c r="N4" s="13" t="s">
        <v>117</v>
      </c>
      <c r="O4" s="14"/>
      <c r="P4" s="14"/>
      <c r="Q4" s="14"/>
      <c r="R4" s="14"/>
      <c r="S4" s="14"/>
      <c r="T4" s="57"/>
      <c r="U4" s="57"/>
      <c r="V4" s="14"/>
      <c r="W4" s="14"/>
      <c r="X4" s="14"/>
      <c r="Y4" s="14"/>
      <c r="Z4" s="14"/>
      <c r="AA4" s="13"/>
      <c r="AB4" s="13"/>
      <c r="AC4" s="31"/>
      <c r="AD4" s="13"/>
      <c r="AE4" s="31"/>
      <c r="AF4" s="32"/>
      <c r="AG4" s="31"/>
      <c r="AH4" s="12"/>
      <c r="AI4" s="12"/>
    </row>
    <row r="5" spans="1:35" ht="12.75">
      <c r="A5" s="13"/>
      <c r="B5" s="6"/>
      <c r="C5" s="6"/>
      <c r="D5" s="6"/>
      <c r="E5" s="6"/>
      <c r="F5" s="6"/>
      <c r="G5" s="6"/>
      <c r="H5" s="11"/>
      <c r="I5" s="6"/>
      <c r="J5" s="25" t="s">
        <v>132</v>
      </c>
      <c r="K5" s="13"/>
      <c r="L5" s="22"/>
      <c r="M5" s="13"/>
      <c r="O5" s="13" t="s">
        <v>133</v>
      </c>
      <c r="Q5" s="13" t="s">
        <v>134</v>
      </c>
      <c r="R5" s="10" t="s">
        <v>138</v>
      </c>
      <c r="S5" s="10" t="s">
        <v>137</v>
      </c>
      <c r="T5" s="59" t="s">
        <v>157</v>
      </c>
      <c r="U5" s="59" t="s">
        <v>142</v>
      </c>
      <c r="V5" s="13" t="s">
        <v>140</v>
      </c>
      <c r="W5" s="10" t="s">
        <v>141</v>
      </c>
      <c r="X5" s="13" t="s">
        <v>162</v>
      </c>
      <c r="Y5" s="13" t="s">
        <v>163</v>
      </c>
      <c r="Z5" s="14"/>
      <c r="AA5" s="13"/>
      <c r="AB5" s="13"/>
      <c r="AC5" s="31"/>
      <c r="AD5" s="13"/>
      <c r="AE5" s="31"/>
      <c r="AF5" s="32"/>
      <c r="AG5" s="31"/>
      <c r="AH5" s="12"/>
      <c r="AI5" s="12"/>
    </row>
    <row r="6" spans="1:35" ht="12.75">
      <c r="A6" s="13"/>
      <c r="B6" s="6"/>
      <c r="C6" s="6"/>
      <c r="D6" s="6"/>
      <c r="E6" s="6"/>
      <c r="F6" s="6"/>
      <c r="G6" s="6"/>
      <c r="H6" s="11"/>
      <c r="I6" s="6"/>
      <c r="O6" s="6" t="s">
        <v>145</v>
      </c>
      <c r="R6" s="27" t="s">
        <v>150</v>
      </c>
      <c r="S6" s="27" t="s">
        <v>151</v>
      </c>
      <c r="T6" s="60" t="s">
        <v>158</v>
      </c>
      <c r="U6" s="60" t="s">
        <v>152</v>
      </c>
      <c r="V6" s="13" t="s">
        <v>136</v>
      </c>
      <c r="W6" s="13" t="s">
        <v>136</v>
      </c>
      <c r="Z6" s="14"/>
      <c r="AA6" s="13"/>
      <c r="AB6" s="13"/>
      <c r="AC6" s="31"/>
      <c r="AD6" s="13"/>
      <c r="AE6" s="31"/>
      <c r="AF6" s="32"/>
      <c r="AG6" s="31"/>
      <c r="AH6" s="12"/>
      <c r="AI6" s="12"/>
    </row>
    <row r="7" spans="1:41" ht="12.75">
      <c r="A7">
        <v>1</v>
      </c>
      <c r="B7" s="1">
        <v>2019</v>
      </c>
      <c r="C7" s="7" t="s">
        <v>4</v>
      </c>
      <c r="D7" t="s">
        <v>44</v>
      </c>
      <c r="E7" t="s">
        <v>6</v>
      </c>
      <c r="F7" t="s">
        <v>16</v>
      </c>
      <c r="G7" t="str">
        <f aca="true" t="shared" si="0" ref="G7:G35">IF(F7="DSL-04","Terrace System",IF(F7="DSL-44","Terrace System With UGO",IF(F7="DWP-03","Sod Waterway",IF(F7="DWP-01","Water and Sediment Control Basin",IF(F7="N340","Cover Crop",IF(F7="DWC-01","Water Impoundment Resevoir","Null"))))))</f>
        <v>Cover Crop</v>
      </c>
      <c r="H7" s="2">
        <v>17</v>
      </c>
      <c r="I7" s="3">
        <v>39659.5</v>
      </c>
      <c r="J7" s="28">
        <v>0</v>
      </c>
      <c r="K7" s="4">
        <v>1186.6</v>
      </c>
      <c r="L7" s="5">
        <v>1186.6</v>
      </c>
      <c r="M7" t="s">
        <v>11</v>
      </c>
      <c r="N7">
        <f aca="true" t="shared" si="1" ref="N7:N35">IF(F7="N340",0,10)</f>
        <v>0</v>
      </c>
      <c r="P7" s="6" t="s">
        <v>129</v>
      </c>
      <c r="Q7" s="13">
        <f>IF(G7="Cover Crop",0.793,IF(G7="Water Impoundment",0.926,IF(G7=OR("Terrace System","Terrace System With UGO"),0.771,IF(G7="Water and Sediment Control Basin",0.909,IF(G7=OR("Sod Waterway","Grass Waterway"),0.729,IF(G7="Field Borders",0.729,IF(G7="Contour Buffer Strips",0.729,0.952)))))))</f>
        <v>0.793</v>
      </c>
      <c r="R7" s="13" t="s">
        <v>131</v>
      </c>
      <c r="S7" s="13"/>
      <c r="T7" s="61"/>
      <c r="V7" s="13"/>
      <c r="W7" s="13"/>
      <c r="Z7" s="13" t="s">
        <v>154</v>
      </c>
      <c r="AA7" s="6" t="str">
        <f>E7</f>
        <v>AUDRAIN</v>
      </c>
      <c r="AB7" s="6" t="str">
        <f>G7</f>
        <v>Cover Crop</v>
      </c>
      <c r="AC7" s="41">
        <v>3058.2519792111407</v>
      </c>
      <c r="AE7" s="41">
        <v>792.5426628263222</v>
      </c>
      <c r="AG7" s="41">
        <v>2265.7093163848185</v>
      </c>
      <c r="AH7" s="33">
        <f>AC7-AE7</f>
        <v>2265.7093163848185</v>
      </c>
      <c r="AJ7" s="9">
        <v>8104.969437125813</v>
      </c>
      <c r="AL7" s="9">
        <v>3151.7862660151923</v>
      </c>
      <c r="AN7" s="9">
        <v>4953.183171110621</v>
      </c>
      <c r="AO7" s="9">
        <f>AJ7-AL7</f>
        <v>4953.183171110621</v>
      </c>
    </row>
    <row r="8" spans="1:41" ht="12.75">
      <c r="A8">
        <v>2</v>
      </c>
      <c r="B8" s="1">
        <v>2018</v>
      </c>
      <c r="C8" t="s">
        <v>4</v>
      </c>
      <c r="D8" t="s">
        <v>44</v>
      </c>
      <c r="E8" t="s">
        <v>6</v>
      </c>
      <c r="F8" t="s">
        <v>16</v>
      </c>
      <c r="G8" t="str">
        <f t="shared" si="0"/>
        <v>Cover Crop</v>
      </c>
      <c r="H8" s="2">
        <v>13</v>
      </c>
      <c r="I8" s="3">
        <v>20682</v>
      </c>
      <c r="J8" s="4">
        <v>0</v>
      </c>
      <c r="K8" s="4">
        <v>750.6</v>
      </c>
      <c r="L8" s="5">
        <v>750.6</v>
      </c>
      <c r="M8" t="s">
        <v>11</v>
      </c>
      <c r="N8">
        <f t="shared" si="1"/>
        <v>0</v>
      </c>
      <c r="P8" s="6" t="s">
        <v>129</v>
      </c>
      <c r="Q8" s="13">
        <f aca="true" t="shared" si="2" ref="Q8:Q35">IF(G8="Cover Crop",0.793,IF(G8="Water Impoundment",0.926,IF(G8=OR("Terrace System","Terrace System With UGO"),0.771,IF(G8="Water and Sediment Control Basin",0.909,IF(G8=OR("Sod Waterway","Grass Waterway"),0.729,IF(G8="Field Borders",0.729,IF(G8="Contour Buffer Strips",0.729,0.952)))))))</f>
        <v>0.793</v>
      </c>
      <c r="R8" s="13" t="s">
        <v>131</v>
      </c>
      <c r="S8" s="13"/>
      <c r="T8" s="61"/>
      <c r="V8" s="13"/>
      <c r="W8" s="13"/>
      <c r="Z8" s="13" t="s">
        <v>154</v>
      </c>
      <c r="AA8" s="6" t="str">
        <f aca="true" t="shared" si="3" ref="AA8:AA35">E8</f>
        <v>AUDRAIN</v>
      </c>
      <c r="AB8" s="6" t="str">
        <f aca="true" t="shared" si="4" ref="AB8:AB35">G8</f>
        <v>Cover Crop</v>
      </c>
      <c r="AC8" s="41">
        <v>2084.874947528714</v>
      </c>
      <c r="AE8" s="41">
        <v>532.4532099155294</v>
      </c>
      <c r="AG8" s="41">
        <v>1552.4217376131846</v>
      </c>
      <c r="AH8" s="33">
        <f aca="true" t="shared" si="5" ref="AH8:AH34">AC8-AE8</f>
        <v>1552.4217376131846</v>
      </c>
      <c r="AJ8" s="9">
        <v>5400.247015721525</v>
      </c>
      <c r="AL8" s="9">
        <v>2050.2863496428017</v>
      </c>
      <c r="AN8" s="9">
        <v>3349.960666078723</v>
      </c>
      <c r="AO8" s="9">
        <f aca="true" t="shared" si="6" ref="AO8:AO35">AJ8-AL8</f>
        <v>3349.960666078723</v>
      </c>
    </row>
    <row r="9" spans="1:41" ht="12.75">
      <c r="A9">
        <v>3</v>
      </c>
      <c r="B9" s="1">
        <v>2019</v>
      </c>
      <c r="C9" t="s">
        <v>4</v>
      </c>
      <c r="D9" t="s">
        <v>53</v>
      </c>
      <c r="E9" t="s">
        <v>6</v>
      </c>
      <c r="F9" t="s">
        <v>16</v>
      </c>
      <c r="G9" t="str">
        <f t="shared" si="0"/>
        <v>Cover Crop</v>
      </c>
      <c r="H9" s="2">
        <v>10</v>
      </c>
      <c r="I9" s="3">
        <v>20217</v>
      </c>
      <c r="J9" s="4">
        <v>0</v>
      </c>
      <c r="K9" s="4">
        <v>655.9</v>
      </c>
      <c r="L9" s="5">
        <v>655.9</v>
      </c>
      <c r="M9" t="s">
        <v>11</v>
      </c>
      <c r="N9">
        <f t="shared" si="1"/>
        <v>0</v>
      </c>
      <c r="P9" s="6" t="s">
        <v>129</v>
      </c>
      <c r="Q9" s="13">
        <f t="shared" si="2"/>
        <v>0.793</v>
      </c>
      <c r="R9" s="13" t="s">
        <v>131</v>
      </c>
      <c r="S9" s="13"/>
      <c r="T9" s="61"/>
      <c r="V9" s="13"/>
      <c r="W9" s="13"/>
      <c r="Z9" s="13" t="s">
        <v>154</v>
      </c>
      <c r="AA9" s="6" t="str">
        <f t="shared" si="3"/>
        <v>AUDRAIN</v>
      </c>
      <c r="AB9" s="6" t="str">
        <f t="shared" si="4"/>
        <v>Cover Crop</v>
      </c>
      <c r="AC9" s="41">
        <v>1862.0938013353991</v>
      </c>
      <c r="AE9" s="41">
        <v>473.6093966528608</v>
      </c>
      <c r="AG9" s="41">
        <v>1388.4844046825383</v>
      </c>
      <c r="AH9" s="33">
        <f t="shared" si="5"/>
        <v>1388.4844046825383</v>
      </c>
      <c r="AJ9" s="9">
        <v>4792.118399546372</v>
      </c>
      <c r="AL9" s="9">
        <v>1806.7623524112441</v>
      </c>
      <c r="AN9" s="9">
        <v>2985.3560471351275</v>
      </c>
      <c r="AO9" s="9">
        <f t="shared" si="6"/>
        <v>2985.3560471351275</v>
      </c>
    </row>
    <row r="10" spans="1:41" ht="12.75">
      <c r="A10">
        <v>4</v>
      </c>
      <c r="B10" s="1">
        <v>2018</v>
      </c>
      <c r="C10" t="s">
        <v>4</v>
      </c>
      <c r="D10" t="s">
        <v>52</v>
      </c>
      <c r="E10" t="s">
        <v>6</v>
      </c>
      <c r="F10" t="s">
        <v>16</v>
      </c>
      <c r="G10" t="str">
        <f t="shared" si="0"/>
        <v>Cover Crop</v>
      </c>
      <c r="H10" s="2">
        <v>11</v>
      </c>
      <c r="I10" s="3">
        <v>16941</v>
      </c>
      <c r="J10" s="4">
        <v>0</v>
      </c>
      <c r="K10" s="4">
        <v>533.2</v>
      </c>
      <c r="L10" s="5">
        <v>533.2</v>
      </c>
      <c r="M10" t="s">
        <v>11</v>
      </c>
      <c r="N10">
        <f t="shared" si="1"/>
        <v>0</v>
      </c>
      <c r="P10" s="6" t="s">
        <v>129</v>
      </c>
      <c r="Q10" s="13">
        <f t="shared" si="2"/>
        <v>0.793</v>
      </c>
      <c r="R10" s="13" t="s">
        <v>131</v>
      </c>
      <c r="S10" s="13"/>
      <c r="T10" s="61"/>
      <c r="V10" s="13"/>
      <c r="W10" s="13"/>
      <c r="Z10" s="13" t="s">
        <v>154</v>
      </c>
      <c r="AA10" s="6" t="str">
        <f t="shared" si="3"/>
        <v>AUDRAIN</v>
      </c>
      <c r="AB10" s="6" t="str">
        <f t="shared" si="4"/>
        <v>Cover Crop</v>
      </c>
      <c r="AC10" s="41">
        <v>1565.1834636307306</v>
      </c>
      <c r="AE10" s="41">
        <v>395.6575118347937</v>
      </c>
      <c r="AG10" s="41">
        <v>1169.5259517959369</v>
      </c>
      <c r="AH10" s="33">
        <f t="shared" si="5"/>
        <v>1169.5259517959369</v>
      </c>
      <c r="AJ10" s="9">
        <v>3989.1670314885323</v>
      </c>
      <c r="AL10" s="9">
        <v>1488.1269572281185</v>
      </c>
      <c r="AN10" s="9">
        <v>2501.040074260414</v>
      </c>
      <c r="AO10" s="9">
        <f t="shared" si="6"/>
        <v>2501.040074260414</v>
      </c>
    </row>
    <row r="11" spans="1:41" ht="12.75">
      <c r="A11">
        <v>5</v>
      </c>
      <c r="B11" s="1">
        <v>2019</v>
      </c>
      <c r="C11" t="s">
        <v>4</v>
      </c>
      <c r="D11" t="s">
        <v>52</v>
      </c>
      <c r="E11" t="s">
        <v>6</v>
      </c>
      <c r="F11" t="s">
        <v>16</v>
      </c>
      <c r="G11" t="str">
        <f t="shared" si="0"/>
        <v>Cover Crop</v>
      </c>
      <c r="H11" s="2">
        <v>7</v>
      </c>
      <c r="I11" s="3">
        <v>11163</v>
      </c>
      <c r="J11" s="4">
        <v>0</v>
      </c>
      <c r="K11" s="4">
        <v>363.1</v>
      </c>
      <c r="L11" s="5">
        <v>363.1</v>
      </c>
      <c r="M11" t="s">
        <v>11</v>
      </c>
      <c r="N11">
        <f t="shared" si="1"/>
        <v>0</v>
      </c>
      <c r="P11" s="6" t="s">
        <v>129</v>
      </c>
      <c r="Q11" s="13">
        <f t="shared" si="2"/>
        <v>0.793</v>
      </c>
      <c r="R11" s="13" t="s">
        <v>131</v>
      </c>
      <c r="S11" s="13"/>
      <c r="T11" s="61"/>
      <c r="V11" s="13"/>
      <c r="W11" s="13"/>
      <c r="Z11" s="13" t="s">
        <v>154</v>
      </c>
      <c r="AA11" s="6" t="str">
        <f t="shared" si="3"/>
        <v>AUDRAIN</v>
      </c>
      <c r="AB11" s="6" t="str">
        <f t="shared" si="4"/>
        <v>Cover Crop</v>
      </c>
      <c r="AC11" s="41">
        <v>1133.4901930987528</v>
      </c>
      <c r="AE11" s="41">
        <v>283.4347816909461</v>
      </c>
      <c r="AG11" s="41">
        <v>850.0554114078067</v>
      </c>
      <c r="AH11" s="33">
        <f t="shared" si="5"/>
        <v>850.0554114078067</v>
      </c>
      <c r="AJ11" s="9">
        <v>2839.5125736184755</v>
      </c>
      <c r="AL11" s="9">
        <v>1038.8412229545124</v>
      </c>
      <c r="AN11" s="9">
        <v>1800.671350663963</v>
      </c>
      <c r="AO11" s="9">
        <f t="shared" si="6"/>
        <v>1800.671350663963</v>
      </c>
    </row>
    <row r="12" spans="1:41" ht="12.75">
      <c r="A12">
        <v>6</v>
      </c>
      <c r="B12" s="1">
        <v>2019</v>
      </c>
      <c r="C12" t="s">
        <v>4</v>
      </c>
      <c r="D12" t="s">
        <v>50</v>
      </c>
      <c r="E12" t="s">
        <v>6</v>
      </c>
      <c r="F12" t="s">
        <v>16</v>
      </c>
      <c r="G12" t="str">
        <f t="shared" si="0"/>
        <v>Cover Crop</v>
      </c>
      <c r="H12" s="2">
        <v>3</v>
      </c>
      <c r="I12" s="3">
        <v>11008.5</v>
      </c>
      <c r="J12" s="4">
        <v>0</v>
      </c>
      <c r="K12" s="4">
        <v>360.2</v>
      </c>
      <c r="L12" s="5">
        <v>360.2</v>
      </c>
      <c r="M12" t="s">
        <v>11</v>
      </c>
      <c r="N12">
        <f t="shared" si="1"/>
        <v>0</v>
      </c>
      <c r="P12" s="6" t="s">
        <v>129</v>
      </c>
      <c r="Q12" s="13">
        <f t="shared" si="2"/>
        <v>0.793</v>
      </c>
      <c r="R12" s="13" t="s">
        <v>131</v>
      </c>
      <c r="S12" s="13"/>
      <c r="T12" s="61"/>
      <c r="V12" s="13"/>
      <c r="W12" s="13"/>
      <c r="Z12" s="13" t="s">
        <v>154</v>
      </c>
      <c r="AA12" s="6" t="str">
        <f t="shared" si="3"/>
        <v>AUDRAIN</v>
      </c>
      <c r="AB12" s="6" t="str">
        <f t="shared" si="4"/>
        <v>Cover Crop</v>
      </c>
      <c r="AC12" s="41">
        <v>1125.8747933745044</v>
      </c>
      <c r="AE12" s="41">
        <v>281.4686205963699</v>
      </c>
      <c r="AG12" s="41">
        <v>844.4061727781345</v>
      </c>
      <c r="AH12" s="33">
        <f t="shared" si="5"/>
        <v>844.4061727781345</v>
      </c>
      <c r="AJ12" s="9">
        <v>2819.4477147776365</v>
      </c>
      <c r="AL12" s="9">
        <v>1031.0852630278735</v>
      </c>
      <c r="AN12" s="9">
        <v>1788.362451749763</v>
      </c>
      <c r="AO12" s="9">
        <f t="shared" si="6"/>
        <v>1788.362451749763</v>
      </c>
    </row>
    <row r="13" spans="1:41" ht="12.75">
      <c r="A13">
        <v>7</v>
      </c>
      <c r="B13" s="1">
        <v>2019</v>
      </c>
      <c r="C13" t="s">
        <v>4</v>
      </c>
      <c r="D13" t="s">
        <v>51</v>
      </c>
      <c r="E13" t="s">
        <v>6</v>
      </c>
      <c r="F13" t="s">
        <v>16</v>
      </c>
      <c r="G13" t="str">
        <f t="shared" si="0"/>
        <v>Cover Crop</v>
      </c>
      <c r="H13" s="2">
        <v>7</v>
      </c>
      <c r="I13" s="3">
        <v>14153</v>
      </c>
      <c r="J13" s="4">
        <v>0</v>
      </c>
      <c r="K13" s="4">
        <v>354.1</v>
      </c>
      <c r="L13" s="5">
        <v>354.1</v>
      </c>
      <c r="M13" t="s">
        <v>11</v>
      </c>
      <c r="N13">
        <f t="shared" si="1"/>
        <v>0</v>
      </c>
      <c r="P13" s="6" t="s">
        <v>129</v>
      </c>
      <c r="Q13" s="13">
        <f t="shared" si="2"/>
        <v>0.793</v>
      </c>
      <c r="R13" s="13" t="s">
        <v>131</v>
      </c>
      <c r="S13" s="13"/>
      <c r="T13" s="61"/>
      <c r="V13" s="13"/>
      <c r="W13" s="13"/>
      <c r="Z13" s="13" t="s">
        <v>154</v>
      </c>
      <c r="AA13" s="6" t="str">
        <f t="shared" si="3"/>
        <v>AUDRAIN</v>
      </c>
      <c r="AB13" s="6" t="str">
        <f t="shared" si="4"/>
        <v>Cover Crop</v>
      </c>
      <c r="AC13" s="41">
        <v>1109.8232549351023</v>
      </c>
      <c r="AE13" s="41">
        <v>277.3260840548944</v>
      </c>
      <c r="AG13" s="41">
        <v>832.4971708802079</v>
      </c>
      <c r="AH13" s="33">
        <f t="shared" si="5"/>
        <v>832.4971708802079</v>
      </c>
      <c r="AJ13" s="9">
        <v>2777.1824329172196</v>
      </c>
      <c r="AL13" s="9">
        <v>1014.7586054433998</v>
      </c>
      <c r="AN13" s="9">
        <v>1762.4238274738198</v>
      </c>
      <c r="AO13" s="9">
        <f t="shared" si="6"/>
        <v>1762.4238274738198</v>
      </c>
    </row>
    <row r="14" spans="1:41" ht="12.75">
      <c r="A14">
        <v>8</v>
      </c>
      <c r="B14" s="1">
        <v>2019</v>
      </c>
      <c r="C14" t="s">
        <v>4</v>
      </c>
      <c r="D14" t="s">
        <v>46</v>
      </c>
      <c r="E14" t="s">
        <v>6</v>
      </c>
      <c r="F14" t="s">
        <v>16</v>
      </c>
      <c r="G14" t="str">
        <f t="shared" si="0"/>
        <v>Cover Crop</v>
      </c>
      <c r="H14" s="2">
        <v>3</v>
      </c>
      <c r="I14" s="3">
        <v>10150.5</v>
      </c>
      <c r="J14" s="4">
        <v>0</v>
      </c>
      <c r="K14" s="4">
        <v>331.6</v>
      </c>
      <c r="L14" s="5">
        <v>331.6</v>
      </c>
      <c r="M14" t="s">
        <v>11</v>
      </c>
      <c r="N14">
        <f t="shared" si="1"/>
        <v>0</v>
      </c>
      <c r="P14" s="6" t="s">
        <v>129</v>
      </c>
      <c r="Q14" s="13">
        <f t="shared" si="2"/>
        <v>0.793</v>
      </c>
      <c r="R14" s="13" t="s">
        <v>131</v>
      </c>
      <c r="S14" s="13"/>
      <c r="T14" s="61"/>
      <c r="V14" s="13"/>
      <c r="W14" s="13"/>
      <c r="Z14" s="13" t="s">
        <v>154</v>
      </c>
      <c r="AA14" s="6" t="str">
        <f t="shared" si="3"/>
        <v>AUDRAIN</v>
      </c>
      <c r="AB14" s="6" t="str">
        <f t="shared" si="4"/>
        <v>Cover Crop</v>
      </c>
      <c r="AC14" s="41">
        <v>1050.2173095232695</v>
      </c>
      <c r="AE14" s="41">
        <v>261.96354976420446</v>
      </c>
      <c r="AG14" s="41">
        <v>788.253759759065</v>
      </c>
      <c r="AH14" s="33">
        <f t="shared" si="5"/>
        <v>788.253759759065</v>
      </c>
      <c r="AJ14" s="9">
        <v>2620.5596266137063</v>
      </c>
      <c r="AL14" s="9">
        <v>954.3869885736906</v>
      </c>
      <c r="AN14" s="9">
        <v>1666.1726380400157</v>
      </c>
      <c r="AO14" s="9">
        <f t="shared" si="6"/>
        <v>1666.1726380400157</v>
      </c>
    </row>
    <row r="15" spans="1:41" ht="12.75">
      <c r="A15">
        <v>9</v>
      </c>
      <c r="B15" s="1">
        <v>2017</v>
      </c>
      <c r="C15" t="s">
        <v>4</v>
      </c>
      <c r="D15" t="s">
        <v>44</v>
      </c>
      <c r="E15" t="s">
        <v>6</v>
      </c>
      <c r="F15" t="s">
        <v>16</v>
      </c>
      <c r="G15" t="str">
        <f t="shared" si="0"/>
        <v>Cover Crop</v>
      </c>
      <c r="H15" s="2">
        <v>5</v>
      </c>
      <c r="I15" s="3">
        <v>9085.5</v>
      </c>
      <c r="J15" s="4">
        <v>0</v>
      </c>
      <c r="K15" s="4">
        <v>317.1</v>
      </c>
      <c r="L15" s="5">
        <v>317.1</v>
      </c>
      <c r="M15" t="s">
        <v>11</v>
      </c>
      <c r="N15">
        <f t="shared" si="1"/>
        <v>0</v>
      </c>
      <c r="P15" s="6" t="s">
        <v>129</v>
      </c>
      <c r="Q15" s="13">
        <f t="shared" si="2"/>
        <v>0.793</v>
      </c>
      <c r="R15" s="13" t="s">
        <v>131</v>
      </c>
      <c r="S15" s="13"/>
      <c r="T15" s="61"/>
      <c r="V15" s="13"/>
      <c r="W15" s="13"/>
      <c r="Z15" s="13" t="s">
        <v>154</v>
      </c>
      <c r="AA15" s="6" t="str">
        <f t="shared" si="3"/>
        <v>AUDRAIN</v>
      </c>
      <c r="AB15" s="6" t="str">
        <f t="shared" si="4"/>
        <v>Cover Crop</v>
      </c>
      <c r="AC15" s="41">
        <v>1011.4551804504918</v>
      </c>
      <c r="AE15" s="41">
        <v>251.99092228785594</v>
      </c>
      <c r="AG15" s="41">
        <v>759.4642581626358</v>
      </c>
      <c r="AH15" s="33">
        <f t="shared" si="5"/>
        <v>759.4642581626358</v>
      </c>
      <c r="AJ15" s="9">
        <v>2518.9896406794483</v>
      </c>
      <c r="AL15" s="9">
        <v>915.3493307523761</v>
      </c>
      <c r="AN15" s="9">
        <v>1603.6403099270722</v>
      </c>
      <c r="AO15" s="9">
        <f t="shared" si="6"/>
        <v>1603.6403099270722</v>
      </c>
    </row>
    <row r="16" spans="1:41" ht="13.5" thickBot="1">
      <c r="A16" s="26">
        <v>10</v>
      </c>
      <c r="B16" s="45">
        <v>2019</v>
      </c>
      <c r="C16" s="26" t="s">
        <v>4</v>
      </c>
      <c r="D16" s="26" t="s">
        <v>19</v>
      </c>
      <c r="E16" s="26" t="s">
        <v>6</v>
      </c>
      <c r="F16" s="26" t="s">
        <v>16</v>
      </c>
      <c r="G16" s="26" t="str">
        <f t="shared" si="0"/>
        <v>Cover Crop</v>
      </c>
      <c r="H16" s="46">
        <v>8</v>
      </c>
      <c r="I16" s="47">
        <v>8713.5</v>
      </c>
      <c r="J16" s="48">
        <v>0</v>
      </c>
      <c r="K16" s="48">
        <v>279.2</v>
      </c>
      <c r="L16" s="49">
        <v>279.2</v>
      </c>
      <c r="M16" s="26" t="s">
        <v>11</v>
      </c>
      <c r="N16" s="26">
        <f t="shared" si="1"/>
        <v>0</v>
      </c>
      <c r="O16" s="50"/>
      <c r="P16" s="50" t="s">
        <v>129</v>
      </c>
      <c r="Q16" s="51">
        <f t="shared" si="2"/>
        <v>0.793</v>
      </c>
      <c r="R16" s="51" t="s">
        <v>131</v>
      </c>
      <c r="S16" s="51"/>
      <c r="T16" s="62"/>
      <c r="U16" s="63"/>
      <c r="V16" s="51"/>
      <c r="W16" s="51"/>
      <c r="X16" s="26"/>
      <c r="Y16" s="26"/>
      <c r="Z16" s="51" t="s">
        <v>154</v>
      </c>
      <c r="AA16" s="50" t="str">
        <f t="shared" si="3"/>
        <v>AUDRAIN</v>
      </c>
      <c r="AB16" s="50" t="str">
        <f t="shared" si="4"/>
        <v>Cover Crop</v>
      </c>
      <c r="AC16" s="42">
        <v>908.7251286088941</v>
      </c>
      <c r="AD16" s="26"/>
      <c r="AE16" s="42">
        <v>225.63186706430383</v>
      </c>
      <c r="AF16" s="30"/>
      <c r="AG16" s="42">
        <v>683.0932615445903</v>
      </c>
      <c r="AH16" s="34">
        <f t="shared" si="5"/>
        <v>683.0932615445903</v>
      </c>
      <c r="AI16" s="26"/>
      <c r="AJ16" s="30">
        <v>2250.936046115875</v>
      </c>
      <c r="AK16" s="30"/>
      <c r="AL16" s="30">
        <v>812.7808421413158</v>
      </c>
      <c r="AM16" s="30"/>
      <c r="AN16" s="30">
        <v>1438.155203974559</v>
      </c>
      <c r="AO16" s="30">
        <f t="shared" si="6"/>
        <v>1438.155203974559</v>
      </c>
    </row>
    <row r="17" spans="1:41" ht="13.5" thickTop="1">
      <c r="A17">
        <v>11</v>
      </c>
      <c r="B17" s="1">
        <v>2019</v>
      </c>
      <c r="C17" t="s">
        <v>4</v>
      </c>
      <c r="D17" t="s">
        <v>17</v>
      </c>
      <c r="E17" t="s">
        <v>6</v>
      </c>
      <c r="F17" t="s">
        <v>16</v>
      </c>
      <c r="G17" t="str">
        <f t="shared" si="0"/>
        <v>Cover Crop</v>
      </c>
      <c r="H17" s="2">
        <v>5</v>
      </c>
      <c r="I17" s="3">
        <v>9497.5</v>
      </c>
      <c r="J17" s="4">
        <v>0</v>
      </c>
      <c r="K17" s="4">
        <v>258.3</v>
      </c>
      <c r="L17" s="5">
        <v>258.3</v>
      </c>
      <c r="M17" t="s">
        <v>11</v>
      </c>
      <c r="N17">
        <f t="shared" si="1"/>
        <v>0</v>
      </c>
      <c r="P17" s="6" t="s">
        <v>129</v>
      </c>
      <c r="Q17" s="13">
        <f t="shared" si="2"/>
        <v>0.793</v>
      </c>
      <c r="R17" s="13" t="s">
        <v>131</v>
      </c>
      <c r="S17" s="13"/>
      <c r="T17" s="61"/>
      <c r="V17" s="13"/>
      <c r="W17" s="13"/>
      <c r="Z17" s="13" t="s">
        <v>154</v>
      </c>
      <c r="AA17" s="6" t="str">
        <f t="shared" si="3"/>
        <v>AUDRAIN</v>
      </c>
      <c r="AB17" s="6" t="str">
        <f t="shared" si="4"/>
        <v>Cover Crop</v>
      </c>
      <c r="AC17" s="41">
        <v>851.1133670934054</v>
      </c>
      <c r="AE17" s="41">
        <v>210.8971762065886</v>
      </c>
      <c r="AG17" s="41">
        <v>640.2161908868168</v>
      </c>
      <c r="AH17" s="33">
        <f t="shared" si="5"/>
        <v>640.2161908868168</v>
      </c>
      <c r="AJ17" s="9">
        <v>2101.3700232108176</v>
      </c>
      <c r="AL17" s="9">
        <v>755.8575844814791</v>
      </c>
      <c r="AN17" s="9">
        <v>1345.5124387293386</v>
      </c>
      <c r="AO17" s="9">
        <f t="shared" si="6"/>
        <v>1345.5124387293386</v>
      </c>
    </row>
    <row r="18" spans="1:41" ht="12.75">
      <c r="A18">
        <v>12</v>
      </c>
      <c r="B18" s="1">
        <v>2019</v>
      </c>
      <c r="C18" t="s">
        <v>4</v>
      </c>
      <c r="D18" t="s">
        <v>21</v>
      </c>
      <c r="E18" t="s">
        <v>6</v>
      </c>
      <c r="F18" t="s">
        <v>16</v>
      </c>
      <c r="G18" t="str">
        <f t="shared" si="0"/>
        <v>Cover Crop</v>
      </c>
      <c r="H18" s="2">
        <v>5</v>
      </c>
      <c r="I18" s="3">
        <v>6948</v>
      </c>
      <c r="J18" s="4">
        <v>0</v>
      </c>
      <c r="K18" s="4">
        <v>227.1</v>
      </c>
      <c r="L18" s="5">
        <v>227.1</v>
      </c>
      <c r="M18" t="s">
        <v>11</v>
      </c>
      <c r="N18">
        <f t="shared" si="1"/>
        <v>0</v>
      </c>
      <c r="P18" s="6" t="s">
        <v>129</v>
      </c>
      <c r="Q18" s="13">
        <f t="shared" si="2"/>
        <v>0.793</v>
      </c>
      <c r="R18" s="13" t="s">
        <v>131</v>
      </c>
      <c r="S18" s="13"/>
      <c r="T18" s="61"/>
      <c r="V18" s="13"/>
      <c r="W18" s="13"/>
      <c r="Z18" s="13" t="s">
        <v>154</v>
      </c>
      <c r="AA18" s="6" t="str">
        <f t="shared" si="3"/>
        <v>AUDRAIN</v>
      </c>
      <c r="AB18" s="6" t="str">
        <f t="shared" si="4"/>
        <v>Cover Crop</v>
      </c>
      <c r="AC18" s="41">
        <v>763.6667620211455</v>
      </c>
      <c r="AE18" s="41">
        <v>188.60230531122033</v>
      </c>
      <c r="AG18" s="41">
        <v>575.0644567099251</v>
      </c>
      <c r="AH18" s="33">
        <f t="shared" si="5"/>
        <v>575.0644567099251</v>
      </c>
      <c r="AJ18" s="9">
        <v>1875.4718031344573</v>
      </c>
      <c r="AL18" s="9">
        <v>670.3383545210368</v>
      </c>
      <c r="AN18" s="9">
        <v>1205.1334486134206</v>
      </c>
      <c r="AO18" s="9">
        <f t="shared" si="6"/>
        <v>1205.1334486134206</v>
      </c>
    </row>
    <row r="19" spans="1:41" ht="12.75">
      <c r="A19">
        <v>13</v>
      </c>
      <c r="B19" s="1">
        <v>2018</v>
      </c>
      <c r="C19" t="s">
        <v>4</v>
      </c>
      <c r="D19" t="s">
        <v>53</v>
      </c>
      <c r="E19" t="s">
        <v>6</v>
      </c>
      <c r="F19" t="s">
        <v>16</v>
      </c>
      <c r="G19" t="str">
        <f t="shared" si="0"/>
        <v>Cover Crop</v>
      </c>
      <c r="H19" s="2">
        <v>6</v>
      </c>
      <c r="I19" s="3">
        <v>6345</v>
      </c>
      <c r="J19" s="4">
        <v>0</v>
      </c>
      <c r="K19" s="4">
        <v>198.7</v>
      </c>
      <c r="L19" s="5">
        <v>198.7</v>
      </c>
      <c r="M19" t="s">
        <v>11</v>
      </c>
      <c r="N19">
        <f t="shared" si="1"/>
        <v>0</v>
      </c>
      <c r="P19" s="6" t="s">
        <v>129</v>
      </c>
      <c r="Q19" s="13">
        <f t="shared" si="2"/>
        <v>0.793</v>
      </c>
      <c r="R19" s="13" t="s">
        <v>131</v>
      </c>
      <c r="S19" s="13"/>
      <c r="T19" s="61"/>
      <c r="V19" s="13"/>
      <c r="W19" s="13"/>
      <c r="Z19" s="13" t="s">
        <v>154</v>
      </c>
      <c r="AA19" s="6" t="str">
        <f t="shared" si="3"/>
        <v>AUDRAIN</v>
      </c>
      <c r="AB19" s="6" t="str">
        <f t="shared" si="4"/>
        <v>Cover Crop</v>
      </c>
      <c r="AC19" s="41">
        <v>884.0089304563586</v>
      </c>
      <c r="AE19" s="41">
        <v>209.69604342315404</v>
      </c>
      <c r="AG19" s="41">
        <v>674.3128870332046</v>
      </c>
      <c r="AH19" s="33">
        <f t="shared" si="5"/>
        <v>674.3128870332046</v>
      </c>
      <c r="AJ19" s="9">
        <v>2033.3755934397072</v>
      </c>
      <c r="AL19" s="9">
        <v>667.7444495407731</v>
      </c>
      <c r="AN19" s="9">
        <v>1365.6311438989342</v>
      </c>
      <c r="AO19" s="9">
        <f t="shared" si="6"/>
        <v>1365.6311438989342</v>
      </c>
    </row>
    <row r="20" spans="1:41" ht="12.75">
      <c r="A20">
        <v>14</v>
      </c>
      <c r="B20" s="1">
        <v>2017</v>
      </c>
      <c r="C20" t="s">
        <v>4</v>
      </c>
      <c r="D20" t="s">
        <v>17</v>
      </c>
      <c r="E20" t="s">
        <v>6</v>
      </c>
      <c r="F20" t="s">
        <v>16</v>
      </c>
      <c r="G20" t="str">
        <f t="shared" si="0"/>
        <v>Cover Crop</v>
      </c>
      <c r="H20" s="2">
        <v>2</v>
      </c>
      <c r="I20" s="3">
        <v>4057.5</v>
      </c>
      <c r="J20" s="4">
        <v>0</v>
      </c>
      <c r="K20" s="4">
        <v>137.2</v>
      </c>
      <c r="L20" s="5">
        <v>137.2</v>
      </c>
      <c r="M20" t="s">
        <v>11</v>
      </c>
      <c r="N20">
        <f t="shared" si="1"/>
        <v>0</v>
      </c>
      <c r="P20" s="6" t="s">
        <v>129</v>
      </c>
      <c r="Q20" s="13">
        <f t="shared" si="2"/>
        <v>0.793</v>
      </c>
      <c r="R20" s="13" t="s">
        <v>131</v>
      </c>
      <c r="S20" s="13"/>
      <c r="T20" s="61"/>
      <c r="V20" s="13"/>
      <c r="W20" s="13"/>
      <c r="Z20" s="13" t="s">
        <v>154</v>
      </c>
      <c r="AA20" s="6" t="str">
        <f t="shared" si="3"/>
        <v>AUDRAIN</v>
      </c>
      <c r="AB20" s="6" t="str">
        <f t="shared" si="4"/>
        <v>Cover Crop</v>
      </c>
      <c r="AC20" s="41">
        <v>636.2326373325732</v>
      </c>
      <c r="AE20" s="41">
        <v>150.14046759932705</v>
      </c>
      <c r="AG20" s="41">
        <v>486.0921697332461</v>
      </c>
      <c r="AH20" s="33">
        <f t="shared" si="5"/>
        <v>486.0921697332461</v>
      </c>
      <c r="AJ20" s="9">
        <v>1450.9943913650563</v>
      </c>
      <c r="AL20" s="9">
        <v>470.79297174064413</v>
      </c>
      <c r="AN20" s="9">
        <v>980.2014196244122</v>
      </c>
      <c r="AO20" s="9">
        <f t="shared" si="6"/>
        <v>980.2014196244122</v>
      </c>
    </row>
    <row r="21" spans="1:41" ht="12.75">
      <c r="A21">
        <v>15</v>
      </c>
      <c r="B21" s="1">
        <v>2018</v>
      </c>
      <c r="C21" t="s">
        <v>4</v>
      </c>
      <c r="D21" t="s">
        <v>51</v>
      </c>
      <c r="E21" t="s">
        <v>6</v>
      </c>
      <c r="F21" t="s">
        <v>16</v>
      </c>
      <c r="G21" t="str">
        <f t="shared" si="0"/>
        <v>Cover Crop</v>
      </c>
      <c r="H21" s="2">
        <v>3</v>
      </c>
      <c r="I21" s="3">
        <v>5611</v>
      </c>
      <c r="J21" s="4">
        <v>0</v>
      </c>
      <c r="K21" s="4">
        <v>136.9</v>
      </c>
      <c r="L21" s="5">
        <v>136.9</v>
      </c>
      <c r="M21" t="s">
        <v>11</v>
      </c>
      <c r="N21">
        <f t="shared" si="1"/>
        <v>0</v>
      </c>
      <c r="P21" s="6" t="s">
        <v>129</v>
      </c>
      <c r="Q21" s="13">
        <f t="shared" si="2"/>
        <v>0.793</v>
      </c>
      <c r="R21" s="13" t="s">
        <v>131</v>
      </c>
      <c r="S21" s="13"/>
      <c r="T21" s="61"/>
      <c r="V21" s="13"/>
      <c r="W21" s="13"/>
      <c r="Z21" s="13" t="s">
        <v>154</v>
      </c>
      <c r="AA21" s="6" t="str">
        <f t="shared" si="3"/>
        <v>AUDRAIN</v>
      </c>
      <c r="AB21" s="6" t="str">
        <f t="shared" si="4"/>
        <v>Cover Crop</v>
      </c>
      <c r="AC21" s="41">
        <v>634.9973962625086</v>
      </c>
      <c r="AE21" s="41">
        <v>149.84445131661784</v>
      </c>
      <c r="AG21" s="41">
        <v>485.15294494589074</v>
      </c>
      <c r="AH21" s="33">
        <f t="shared" si="5"/>
        <v>485.15294494589074</v>
      </c>
      <c r="AJ21" s="9">
        <v>1448.1051870423908</v>
      </c>
      <c r="AL21" s="9">
        <v>469.82223049965376</v>
      </c>
      <c r="AN21" s="9">
        <v>978.282956542737</v>
      </c>
      <c r="AO21" s="9">
        <f t="shared" si="6"/>
        <v>978.282956542737</v>
      </c>
    </row>
    <row r="22" spans="1:41" ht="12.75">
      <c r="A22">
        <v>16</v>
      </c>
      <c r="B22" s="1">
        <v>2017</v>
      </c>
      <c r="C22" t="s">
        <v>4</v>
      </c>
      <c r="D22" t="s">
        <v>52</v>
      </c>
      <c r="E22" t="s">
        <v>6</v>
      </c>
      <c r="F22" t="s">
        <v>16</v>
      </c>
      <c r="G22" t="str">
        <f t="shared" si="0"/>
        <v>Cover Crop</v>
      </c>
      <c r="H22" s="2">
        <v>3</v>
      </c>
      <c r="I22" s="3">
        <v>4231.5</v>
      </c>
      <c r="J22" s="4">
        <v>0</v>
      </c>
      <c r="K22" s="4">
        <v>134.3</v>
      </c>
      <c r="L22" s="5">
        <v>134.3</v>
      </c>
      <c r="M22" t="s">
        <v>11</v>
      </c>
      <c r="N22">
        <f t="shared" si="1"/>
        <v>0</v>
      </c>
      <c r="P22" s="6" t="s">
        <v>129</v>
      </c>
      <c r="Q22" s="13">
        <f t="shared" si="2"/>
        <v>0.793</v>
      </c>
      <c r="R22" s="13" t="s">
        <v>131</v>
      </c>
      <c r="S22" s="13"/>
      <c r="T22" s="61"/>
      <c r="V22" s="13"/>
      <c r="W22" s="13"/>
      <c r="Z22" s="13" t="s">
        <v>154</v>
      </c>
      <c r="AA22" s="6" t="str">
        <f t="shared" si="3"/>
        <v>AUDRAIN</v>
      </c>
      <c r="AB22" s="6" t="str">
        <f t="shared" si="4"/>
        <v>Cover Crop</v>
      </c>
      <c r="AC22" s="41">
        <v>624.2793534126884</v>
      </c>
      <c r="AE22" s="41">
        <v>147.27636447625417</v>
      </c>
      <c r="AG22" s="41">
        <v>477.0029889364342</v>
      </c>
      <c r="AH22" s="33">
        <f t="shared" si="5"/>
        <v>477.0029889364342</v>
      </c>
      <c r="AJ22" s="9">
        <v>1423.0424703503331</v>
      </c>
      <c r="AL22" s="9">
        <v>461.40438994401154</v>
      </c>
      <c r="AN22" s="9">
        <v>961.6380804063216</v>
      </c>
      <c r="AO22" s="9">
        <f t="shared" si="6"/>
        <v>961.6380804063216</v>
      </c>
    </row>
    <row r="23" spans="1:41" ht="12.75">
      <c r="A23">
        <v>17</v>
      </c>
      <c r="B23" s="1">
        <v>2019</v>
      </c>
      <c r="C23" t="s">
        <v>4</v>
      </c>
      <c r="D23" t="s">
        <v>5</v>
      </c>
      <c r="E23" t="s">
        <v>6</v>
      </c>
      <c r="F23" t="s">
        <v>16</v>
      </c>
      <c r="G23" t="str">
        <f t="shared" si="0"/>
        <v>Cover Crop</v>
      </c>
      <c r="H23" s="2">
        <v>2</v>
      </c>
      <c r="I23" s="3">
        <v>5135</v>
      </c>
      <c r="J23" s="4">
        <v>0</v>
      </c>
      <c r="K23" s="4">
        <v>125</v>
      </c>
      <c r="L23" s="5">
        <v>125</v>
      </c>
      <c r="M23" t="s">
        <v>11</v>
      </c>
      <c r="N23">
        <f t="shared" si="1"/>
        <v>0</v>
      </c>
      <c r="P23" s="6" t="s">
        <v>129</v>
      </c>
      <c r="Q23" s="13">
        <f t="shared" si="2"/>
        <v>0.793</v>
      </c>
      <c r="R23" s="13" t="s">
        <v>131</v>
      </c>
      <c r="S23" s="13"/>
      <c r="T23" s="61"/>
      <c r="V23" s="13"/>
      <c r="W23" s="13"/>
      <c r="Z23" s="13" t="s">
        <v>154</v>
      </c>
      <c r="AA23" s="6" t="str">
        <f t="shared" si="3"/>
        <v>AUDRAIN</v>
      </c>
      <c r="AB23" s="6" t="str">
        <f t="shared" si="4"/>
        <v>Cover Crop</v>
      </c>
      <c r="AC23" s="41">
        <v>585.7499917967973</v>
      </c>
      <c r="AE23" s="41">
        <v>138.05082380438284</v>
      </c>
      <c r="AG23" s="41">
        <v>447.69916799241446</v>
      </c>
      <c r="AH23" s="33">
        <f t="shared" si="5"/>
        <v>447.69916799241446</v>
      </c>
      <c r="AJ23" s="9">
        <v>1333.0464300860929</v>
      </c>
      <c r="AL23" s="9">
        <v>431.2222552771631</v>
      </c>
      <c r="AN23" s="9">
        <v>901.8241748089298</v>
      </c>
      <c r="AO23" s="9">
        <f t="shared" si="6"/>
        <v>901.8241748089298</v>
      </c>
    </row>
    <row r="24" spans="1:41" ht="12.75">
      <c r="A24">
        <v>18</v>
      </c>
      <c r="B24" s="1">
        <v>2019</v>
      </c>
      <c r="C24" t="s">
        <v>4</v>
      </c>
      <c r="D24" t="s">
        <v>49</v>
      </c>
      <c r="E24" t="s">
        <v>6</v>
      </c>
      <c r="F24" t="s">
        <v>16</v>
      </c>
      <c r="G24" t="str">
        <f t="shared" si="0"/>
        <v>Cover Crop</v>
      </c>
      <c r="H24" s="2">
        <v>1</v>
      </c>
      <c r="I24" s="3">
        <v>3367.5</v>
      </c>
      <c r="J24" s="4">
        <v>0</v>
      </c>
      <c r="K24" s="4">
        <v>110</v>
      </c>
      <c r="L24" s="5">
        <v>110</v>
      </c>
      <c r="M24" t="s">
        <v>11</v>
      </c>
      <c r="N24">
        <f t="shared" si="1"/>
        <v>0</v>
      </c>
      <c r="P24" s="6" t="s">
        <v>129</v>
      </c>
      <c r="Q24" s="13">
        <f t="shared" si="2"/>
        <v>0.793</v>
      </c>
      <c r="R24" s="13" t="s">
        <v>131</v>
      </c>
      <c r="S24" s="13"/>
      <c r="T24" s="61"/>
      <c r="V24" s="13"/>
      <c r="W24" s="13"/>
      <c r="Z24" s="13" t="s">
        <v>154</v>
      </c>
      <c r="AA24" s="6" t="str">
        <f t="shared" si="3"/>
        <v>AUDRAIN</v>
      </c>
      <c r="AB24" s="6" t="str">
        <f t="shared" si="4"/>
        <v>Cover Crop</v>
      </c>
      <c r="AC24" s="41">
        <v>522.921285223235</v>
      </c>
      <c r="AE24" s="41">
        <v>123.0292124833619</v>
      </c>
      <c r="AG24" s="41">
        <v>399.89207273987313</v>
      </c>
      <c r="AH24" s="33">
        <f t="shared" si="5"/>
        <v>399.89207273987313</v>
      </c>
      <c r="AJ24" s="9">
        <v>1186.6468447340408</v>
      </c>
      <c r="AL24" s="9">
        <v>382.28374379936736</v>
      </c>
      <c r="AN24" s="9">
        <v>804.3631009346734</v>
      </c>
      <c r="AO24" s="9">
        <f t="shared" si="6"/>
        <v>804.3631009346734</v>
      </c>
    </row>
    <row r="25" spans="1:41" ht="12.75">
      <c r="A25">
        <v>19</v>
      </c>
      <c r="B25" s="1">
        <v>2017</v>
      </c>
      <c r="C25" t="s">
        <v>4</v>
      </c>
      <c r="D25" t="s">
        <v>37</v>
      </c>
      <c r="E25" t="s">
        <v>6</v>
      </c>
      <c r="F25" t="s">
        <v>16</v>
      </c>
      <c r="G25" t="str">
        <f t="shared" si="0"/>
        <v>Cover Crop</v>
      </c>
      <c r="H25" s="2">
        <v>3</v>
      </c>
      <c r="I25" s="3">
        <v>3202.5</v>
      </c>
      <c r="J25" s="4">
        <v>0</v>
      </c>
      <c r="K25" s="4">
        <v>100</v>
      </c>
      <c r="L25" s="5">
        <v>100</v>
      </c>
      <c r="M25" t="s">
        <v>11</v>
      </c>
      <c r="N25">
        <f t="shared" si="1"/>
        <v>0</v>
      </c>
      <c r="P25" s="6" t="s">
        <v>129</v>
      </c>
      <c r="Q25" s="13">
        <f t="shared" si="2"/>
        <v>0.793</v>
      </c>
      <c r="R25" s="13" t="s">
        <v>131</v>
      </c>
      <c r="S25" s="13"/>
      <c r="T25" s="61"/>
      <c r="V25" s="13"/>
      <c r="W25" s="13"/>
      <c r="Z25" s="13" t="s">
        <v>154</v>
      </c>
      <c r="AA25" s="6" t="str">
        <f t="shared" si="3"/>
        <v>AUDRAIN</v>
      </c>
      <c r="AB25" s="6" t="str">
        <f t="shared" si="4"/>
        <v>Cover Crop</v>
      </c>
      <c r="AC25" s="41">
        <v>480.5112608666347</v>
      </c>
      <c r="AE25" s="41">
        <v>112.90629140134996</v>
      </c>
      <c r="AG25" s="41">
        <v>367.60496946528474</v>
      </c>
      <c r="AH25" s="33">
        <f t="shared" si="5"/>
        <v>367.60496946528474</v>
      </c>
      <c r="AJ25" s="9">
        <v>1088.0939939401414</v>
      </c>
      <c r="AL25" s="9">
        <v>349.46077214508273</v>
      </c>
      <c r="AN25" s="9">
        <v>738.6332217950587</v>
      </c>
      <c r="AO25" s="9">
        <f t="shared" si="6"/>
        <v>738.6332217950587</v>
      </c>
    </row>
    <row r="26" spans="1:41" ht="13.5" thickBot="1">
      <c r="A26" s="26">
        <v>20</v>
      </c>
      <c r="B26" s="45">
        <v>2017</v>
      </c>
      <c r="C26" s="26" t="s">
        <v>4</v>
      </c>
      <c r="D26" s="26" t="s">
        <v>51</v>
      </c>
      <c r="E26" s="26" t="s">
        <v>6</v>
      </c>
      <c r="F26" s="26" t="s">
        <v>16</v>
      </c>
      <c r="G26" s="26" t="str">
        <f t="shared" si="0"/>
        <v>Cover Crop</v>
      </c>
      <c r="H26" s="46">
        <v>1</v>
      </c>
      <c r="I26" s="47">
        <v>3831.5</v>
      </c>
      <c r="J26" s="48">
        <v>0</v>
      </c>
      <c r="K26" s="48">
        <v>94.1</v>
      </c>
      <c r="L26" s="49">
        <v>94.1</v>
      </c>
      <c r="M26" s="26" t="s">
        <v>11</v>
      </c>
      <c r="N26" s="26">
        <f t="shared" si="1"/>
        <v>0</v>
      </c>
      <c r="O26" s="50"/>
      <c r="P26" s="50" t="s">
        <v>129</v>
      </c>
      <c r="Q26" s="51">
        <f t="shared" si="2"/>
        <v>0.793</v>
      </c>
      <c r="R26" s="51" t="s">
        <v>131</v>
      </c>
      <c r="S26" s="51"/>
      <c r="T26" s="62"/>
      <c r="U26" s="63"/>
      <c r="V26" s="51"/>
      <c r="W26" s="51"/>
      <c r="X26" s="26"/>
      <c r="Y26" s="26"/>
      <c r="Z26" s="51" t="s">
        <v>154</v>
      </c>
      <c r="AA26" s="50" t="str">
        <f t="shared" si="3"/>
        <v>AUDRAIN</v>
      </c>
      <c r="AB26" s="50" t="str">
        <f t="shared" si="4"/>
        <v>Cover Crop</v>
      </c>
      <c r="AC26" s="42">
        <v>455.27029198667344</v>
      </c>
      <c r="AD26" s="26"/>
      <c r="AE26" s="42">
        <v>106.88842367948251</v>
      </c>
      <c r="AF26" s="30"/>
      <c r="AG26" s="42">
        <v>348.3818683071909</v>
      </c>
      <c r="AH26" s="34">
        <f t="shared" si="5"/>
        <v>348.3818683071909</v>
      </c>
      <c r="AI26" s="26"/>
      <c r="AJ26" s="30">
        <v>1029.5495310452552</v>
      </c>
      <c r="AK26" s="30"/>
      <c r="AL26" s="30">
        <v>330.01277471727235</v>
      </c>
      <c r="AM26" s="30"/>
      <c r="AN26" s="30">
        <v>699.5367563279829</v>
      </c>
      <c r="AO26" s="30">
        <f t="shared" si="6"/>
        <v>699.5367563279829</v>
      </c>
    </row>
    <row r="27" spans="1:41" ht="13.5" thickTop="1">
      <c r="A27">
        <v>21</v>
      </c>
      <c r="B27" s="1">
        <v>2019</v>
      </c>
      <c r="C27" t="s">
        <v>4</v>
      </c>
      <c r="D27" t="s">
        <v>18</v>
      </c>
      <c r="E27" t="s">
        <v>6</v>
      </c>
      <c r="F27" t="s">
        <v>16</v>
      </c>
      <c r="G27" t="str">
        <f t="shared" si="0"/>
        <v>Cover Crop</v>
      </c>
      <c r="H27" s="2">
        <v>1</v>
      </c>
      <c r="I27" s="3">
        <v>2362.5</v>
      </c>
      <c r="J27" s="4">
        <v>0</v>
      </c>
      <c r="K27" s="4">
        <v>76.5</v>
      </c>
      <c r="L27" s="5">
        <v>76.5</v>
      </c>
      <c r="M27" t="s">
        <v>11</v>
      </c>
      <c r="N27">
        <f t="shared" si="1"/>
        <v>0</v>
      </c>
      <c r="P27" s="6" t="s">
        <v>129</v>
      </c>
      <c r="Q27" s="13">
        <f t="shared" si="2"/>
        <v>0.793</v>
      </c>
      <c r="R27" s="13" t="s">
        <v>131</v>
      </c>
      <c r="S27" s="13"/>
      <c r="T27" s="61"/>
      <c r="V27" s="13"/>
      <c r="W27" s="13"/>
      <c r="Z27" s="13" t="s">
        <v>154</v>
      </c>
      <c r="AA27" s="6" t="str">
        <f t="shared" si="3"/>
        <v>AUDRAIN</v>
      </c>
      <c r="AB27" s="6" t="str">
        <f t="shared" si="4"/>
        <v>Cover Crop</v>
      </c>
      <c r="AC27" s="41">
        <v>378.8711043810582</v>
      </c>
      <c r="AE27" s="41">
        <v>88.70827081437585</v>
      </c>
      <c r="AG27" s="41">
        <v>290.16283356668237</v>
      </c>
      <c r="AH27" s="33">
        <f t="shared" si="5"/>
        <v>290.16283356668237</v>
      </c>
      <c r="AJ27" s="9">
        <v>852.9009777607222</v>
      </c>
      <c r="AL27" s="9">
        <v>271.5828686770668</v>
      </c>
      <c r="AN27" s="9">
        <v>581.3181090836554</v>
      </c>
      <c r="AO27" s="9">
        <f t="shared" si="6"/>
        <v>581.3181090836554</v>
      </c>
    </row>
    <row r="28" spans="1:41" ht="12.75">
      <c r="A28">
        <v>22</v>
      </c>
      <c r="B28" s="1">
        <v>2018</v>
      </c>
      <c r="C28" t="s">
        <v>4</v>
      </c>
      <c r="D28" t="s">
        <v>18</v>
      </c>
      <c r="E28" t="s">
        <v>6</v>
      </c>
      <c r="F28" t="s">
        <v>16</v>
      </c>
      <c r="G28" t="str">
        <f t="shared" si="0"/>
        <v>Cover Crop</v>
      </c>
      <c r="H28" s="2">
        <v>2</v>
      </c>
      <c r="I28" s="3">
        <v>2187</v>
      </c>
      <c r="J28" s="4">
        <v>0</v>
      </c>
      <c r="K28" s="4">
        <v>67.6</v>
      </c>
      <c r="L28" s="5">
        <v>67.6</v>
      </c>
      <c r="M28" t="s">
        <v>11</v>
      </c>
      <c r="N28">
        <f t="shared" si="1"/>
        <v>0</v>
      </c>
      <c r="P28" s="6" t="s">
        <v>129</v>
      </c>
      <c r="Q28" s="13">
        <f t="shared" si="2"/>
        <v>0.793</v>
      </c>
      <c r="R28" s="13" t="s">
        <v>131</v>
      </c>
      <c r="S28" s="13"/>
      <c r="T28" s="61"/>
      <c r="V28" s="13"/>
      <c r="W28" s="13"/>
      <c r="Z28" s="13" t="s">
        <v>154</v>
      </c>
      <c r="AA28" s="6" t="str">
        <f t="shared" si="3"/>
        <v>AUDRAIN</v>
      </c>
      <c r="AB28" s="6" t="str">
        <f t="shared" si="4"/>
        <v>Cover Crop</v>
      </c>
      <c r="AC28" s="41">
        <v>339.50931469562454</v>
      </c>
      <c r="AE28" s="41">
        <v>79.36417937371692</v>
      </c>
      <c r="AG28" s="41">
        <v>260.1451353219076</v>
      </c>
      <c r="AH28" s="33">
        <f t="shared" si="5"/>
        <v>260.1451353219076</v>
      </c>
      <c r="AJ28" s="9">
        <v>762.2491805394982</v>
      </c>
      <c r="AL28" s="9">
        <v>241.76189358172007</v>
      </c>
      <c r="AN28" s="9">
        <v>520.4872869577781</v>
      </c>
      <c r="AO28" s="9">
        <f t="shared" si="6"/>
        <v>520.4872869577781</v>
      </c>
    </row>
    <row r="29" spans="1:41" ht="12.75">
      <c r="A29">
        <v>23</v>
      </c>
      <c r="B29" s="1">
        <v>2017</v>
      </c>
      <c r="C29" t="s">
        <v>4</v>
      </c>
      <c r="D29" t="s">
        <v>18</v>
      </c>
      <c r="E29" t="s">
        <v>6</v>
      </c>
      <c r="F29" t="s">
        <v>16</v>
      </c>
      <c r="G29" t="str">
        <f t="shared" si="0"/>
        <v>Cover Crop</v>
      </c>
      <c r="H29" s="2">
        <v>1</v>
      </c>
      <c r="I29" s="3">
        <v>2077.5</v>
      </c>
      <c r="J29" s="4">
        <v>0</v>
      </c>
      <c r="K29" s="4">
        <v>67</v>
      </c>
      <c r="L29" s="5">
        <v>67</v>
      </c>
      <c r="M29" t="s">
        <v>11</v>
      </c>
      <c r="N29">
        <f t="shared" si="1"/>
        <v>0</v>
      </c>
      <c r="P29" s="6" t="s">
        <v>129</v>
      </c>
      <c r="Q29" s="13">
        <f t="shared" si="2"/>
        <v>0.793</v>
      </c>
      <c r="R29" s="13" t="s">
        <v>131</v>
      </c>
      <c r="S29" s="13"/>
      <c r="T29" s="61"/>
      <c r="V29" s="13"/>
      <c r="W29" s="13"/>
      <c r="Z29" s="13" t="s">
        <v>154</v>
      </c>
      <c r="AA29" s="6" t="str">
        <f t="shared" si="3"/>
        <v>AUDRAIN</v>
      </c>
      <c r="AB29" s="6" t="str">
        <f t="shared" si="4"/>
        <v>Cover Crop</v>
      </c>
      <c r="AC29" s="41">
        <v>336.8356445605102</v>
      </c>
      <c r="AE29" s="41">
        <v>78.73008689333653</v>
      </c>
      <c r="AG29" s="41">
        <v>258.1055576671737</v>
      </c>
      <c r="AH29" s="33">
        <f t="shared" si="5"/>
        <v>258.1055576671737</v>
      </c>
      <c r="AJ29" s="9">
        <v>756.1013391760127</v>
      </c>
      <c r="AL29" s="9">
        <v>239.7439385270818</v>
      </c>
      <c r="AN29" s="9">
        <v>516.3574006489309</v>
      </c>
      <c r="AO29" s="9">
        <f t="shared" si="6"/>
        <v>516.3574006489309</v>
      </c>
    </row>
    <row r="30" spans="1:41" ht="12.75">
      <c r="A30">
        <v>24</v>
      </c>
      <c r="B30" s="1">
        <v>2018</v>
      </c>
      <c r="C30" t="s">
        <v>4</v>
      </c>
      <c r="D30" t="s">
        <v>17</v>
      </c>
      <c r="E30" t="s">
        <v>6</v>
      </c>
      <c r="F30" t="s">
        <v>16</v>
      </c>
      <c r="G30" t="str">
        <f t="shared" si="0"/>
        <v>Cover Crop</v>
      </c>
      <c r="H30" s="2">
        <v>1</v>
      </c>
      <c r="I30" s="3">
        <v>1777.5</v>
      </c>
      <c r="J30" s="4">
        <v>0</v>
      </c>
      <c r="K30" s="4">
        <v>57</v>
      </c>
      <c r="L30" s="5">
        <v>57</v>
      </c>
      <c r="M30" t="s">
        <v>11</v>
      </c>
      <c r="N30">
        <f t="shared" si="1"/>
        <v>0</v>
      </c>
      <c r="P30" s="6" t="s">
        <v>129</v>
      </c>
      <c r="Q30" s="13">
        <f t="shared" si="2"/>
        <v>0.793</v>
      </c>
      <c r="R30" s="13" t="s">
        <v>131</v>
      </c>
      <c r="S30" s="13"/>
      <c r="T30" s="61"/>
      <c r="V30" s="13"/>
      <c r="W30" s="13"/>
      <c r="Z30" s="13" t="s">
        <v>154</v>
      </c>
      <c r="AA30" s="6" t="str">
        <f t="shared" si="3"/>
        <v>AUDRAIN</v>
      </c>
      <c r="AB30" s="6" t="str">
        <f t="shared" si="4"/>
        <v>Cover Crop</v>
      </c>
      <c r="AC30" s="41">
        <v>291.85804968491345</v>
      </c>
      <c r="AE30" s="41">
        <v>68.0756787138923</v>
      </c>
      <c r="AG30" s="41">
        <v>223.78237097102115</v>
      </c>
      <c r="AH30" s="33">
        <f t="shared" si="5"/>
        <v>223.78237097102115</v>
      </c>
      <c r="AJ30" s="9">
        <v>652.8801783475745</v>
      </c>
      <c r="AL30" s="9">
        <v>205.95462669564768</v>
      </c>
      <c r="AN30" s="9">
        <v>446.92555165192687</v>
      </c>
      <c r="AO30" s="9">
        <f t="shared" si="6"/>
        <v>446.92555165192687</v>
      </c>
    </row>
    <row r="31" spans="1:41" ht="12.75">
      <c r="A31">
        <v>25</v>
      </c>
      <c r="B31" s="1">
        <v>2018</v>
      </c>
      <c r="C31" t="s">
        <v>4</v>
      </c>
      <c r="D31" t="s">
        <v>49</v>
      </c>
      <c r="E31" t="s">
        <v>6</v>
      </c>
      <c r="F31" t="s">
        <v>16</v>
      </c>
      <c r="G31" t="str">
        <f t="shared" si="0"/>
        <v>Cover Crop</v>
      </c>
      <c r="H31" s="2">
        <v>1</v>
      </c>
      <c r="I31" s="3">
        <v>1747.5</v>
      </c>
      <c r="J31" s="4">
        <v>0</v>
      </c>
      <c r="K31" s="4">
        <v>56</v>
      </c>
      <c r="L31" s="5">
        <v>56</v>
      </c>
      <c r="M31" t="s">
        <v>11</v>
      </c>
      <c r="N31">
        <f t="shared" si="1"/>
        <v>0</v>
      </c>
      <c r="P31" s="6" t="s">
        <v>129</v>
      </c>
      <c r="Q31" s="13">
        <f t="shared" si="2"/>
        <v>0.793</v>
      </c>
      <c r="R31" s="13" t="s">
        <v>131</v>
      </c>
      <c r="S31" s="13"/>
      <c r="T31" s="61"/>
      <c r="V31" s="13"/>
      <c r="W31" s="13"/>
      <c r="Z31" s="13" t="s">
        <v>154</v>
      </c>
      <c r="AA31" s="6" t="str">
        <f t="shared" si="3"/>
        <v>AUDRAIN</v>
      </c>
      <c r="AB31" s="6" t="str">
        <f t="shared" si="4"/>
        <v>Cover Crop</v>
      </c>
      <c r="AC31" s="41">
        <v>287.3139200925565</v>
      </c>
      <c r="AE31" s="41">
        <v>67.00063928425485</v>
      </c>
      <c r="AG31" s="41">
        <v>220.31328080830164</v>
      </c>
      <c r="AH31" s="33">
        <f t="shared" si="5"/>
        <v>220.31328080830164</v>
      </c>
      <c r="AJ31" s="9">
        <v>642.4737529832811</v>
      </c>
      <c r="AL31" s="9">
        <v>202.5582434912443</v>
      </c>
      <c r="AN31" s="9">
        <v>439.9155094920368</v>
      </c>
      <c r="AO31" s="9">
        <f t="shared" si="6"/>
        <v>439.9155094920368</v>
      </c>
    </row>
    <row r="32" spans="1:41" ht="12.75">
      <c r="A32">
        <v>26</v>
      </c>
      <c r="B32" s="1">
        <v>2019</v>
      </c>
      <c r="C32" t="s">
        <v>4</v>
      </c>
      <c r="D32" t="s">
        <v>47</v>
      </c>
      <c r="E32" t="s">
        <v>6</v>
      </c>
      <c r="F32" t="s">
        <v>16</v>
      </c>
      <c r="G32" t="str">
        <f t="shared" si="0"/>
        <v>Cover Crop</v>
      </c>
      <c r="H32" s="2">
        <v>1</v>
      </c>
      <c r="I32" s="3">
        <v>1651.5</v>
      </c>
      <c r="J32" s="4">
        <v>0</v>
      </c>
      <c r="K32" s="4">
        <v>52.8</v>
      </c>
      <c r="L32" s="5">
        <v>52.8</v>
      </c>
      <c r="M32" t="s">
        <v>11</v>
      </c>
      <c r="N32">
        <f t="shared" si="1"/>
        <v>0</v>
      </c>
      <c r="P32" s="6" t="s">
        <v>129</v>
      </c>
      <c r="Q32" s="13">
        <f t="shared" si="2"/>
        <v>0.793</v>
      </c>
      <c r="R32" s="13" t="s">
        <v>131</v>
      </c>
      <c r="S32" s="13"/>
      <c r="T32" s="61"/>
      <c r="V32" s="13"/>
      <c r="W32" s="13"/>
      <c r="Z32" s="13" t="s">
        <v>154</v>
      </c>
      <c r="AA32" s="6" t="str">
        <f t="shared" si="3"/>
        <v>AUDRAIN</v>
      </c>
      <c r="AB32" s="6" t="str">
        <f t="shared" si="4"/>
        <v>Cover Crop</v>
      </c>
      <c r="AC32" s="41">
        <v>272.71066708142257</v>
      </c>
      <c r="AE32" s="41">
        <v>63.54767117808751</v>
      </c>
      <c r="AG32" s="41">
        <v>209.16299590333506</v>
      </c>
      <c r="AH32" s="33">
        <f t="shared" si="5"/>
        <v>209.16299590333506</v>
      </c>
      <c r="AJ32" s="9">
        <v>609.0603948801028</v>
      </c>
      <c r="AL32" s="9">
        <v>191.6664682711032</v>
      </c>
      <c r="AN32" s="9">
        <v>417.39392660899955</v>
      </c>
      <c r="AO32" s="9">
        <f t="shared" si="6"/>
        <v>417.39392660899955</v>
      </c>
    </row>
    <row r="33" spans="1:41" ht="12.75">
      <c r="A33">
        <v>27</v>
      </c>
      <c r="B33" s="1">
        <v>2018</v>
      </c>
      <c r="C33" t="s">
        <v>4</v>
      </c>
      <c r="D33" t="s">
        <v>46</v>
      </c>
      <c r="E33" t="s">
        <v>6</v>
      </c>
      <c r="F33" t="s">
        <v>16</v>
      </c>
      <c r="G33" t="str">
        <f t="shared" si="0"/>
        <v>Cover Crop</v>
      </c>
      <c r="H33" s="2">
        <v>1</v>
      </c>
      <c r="I33" s="3">
        <v>1582.5</v>
      </c>
      <c r="J33" s="4">
        <v>0</v>
      </c>
      <c r="K33" s="4">
        <v>50.5</v>
      </c>
      <c r="L33" s="5">
        <v>50.5</v>
      </c>
      <c r="M33" t="s">
        <v>11</v>
      </c>
      <c r="N33">
        <f t="shared" si="1"/>
        <v>0</v>
      </c>
      <c r="P33" s="6" t="s">
        <v>129</v>
      </c>
      <c r="Q33" s="13">
        <f t="shared" si="2"/>
        <v>0.793</v>
      </c>
      <c r="R33" s="13" t="s">
        <v>131</v>
      </c>
      <c r="S33" s="13"/>
      <c r="T33" s="61"/>
      <c r="V33" s="13"/>
      <c r="W33" s="13"/>
      <c r="Z33" s="13" t="s">
        <v>154</v>
      </c>
      <c r="AA33" s="6" t="str">
        <f t="shared" si="3"/>
        <v>AUDRAIN</v>
      </c>
      <c r="AB33" s="6" t="str">
        <f t="shared" si="4"/>
        <v>Cover Crop</v>
      </c>
      <c r="AC33" s="41">
        <v>262.1534865784039</v>
      </c>
      <c r="AE33" s="41">
        <v>61.05320422471766</v>
      </c>
      <c r="AG33" s="41">
        <v>201.10028235368623</v>
      </c>
      <c r="AH33" s="33">
        <f t="shared" si="5"/>
        <v>201.10028235368623</v>
      </c>
      <c r="AJ33" s="9">
        <v>584.933466650232</v>
      </c>
      <c r="AL33" s="9">
        <v>183.81501187333203</v>
      </c>
      <c r="AN33" s="9">
        <v>401.1184547769</v>
      </c>
      <c r="AO33" s="9">
        <f t="shared" si="6"/>
        <v>401.1184547769</v>
      </c>
    </row>
    <row r="34" spans="1:41" ht="12.75">
      <c r="A34">
        <v>28</v>
      </c>
      <c r="B34" s="1">
        <v>2018</v>
      </c>
      <c r="C34" t="s">
        <v>4</v>
      </c>
      <c r="D34" t="s">
        <v>54</v>
      </c>
      <c r="E34" t="s">
        <v>6</v>
      </c>
      <c r="F34" t="s">
        <v>16</v>
      </c>
      <c r="G34" t="str">
        <f t="shared" si="0"/>
        <v>Cover Crop</v>
      </c>
      <c r="H34" s="2">
        <v>1</v>
      </c>
      <c r="I34" s="3">
        <v>1510.5</v>
      </c>
      <c r="J34" s="4">
        <v>0</v>
      </c>
      <c r="K34" s="4">
        <v>48.1</v>
      </c>
      <c r="L34" s="5">
        <v>48.1</v>
      </c>
      <c r="M34" t="s">
        <v>11</v>
      </c>
      <c r="N34">
        <f t="shared" si="1"/>
        <v>0</v>
      </c>
      <c r="P34" s="6" t="s">
        <v>129</v>
      </c>
      <c r="Q34" s="13">
        <f t="shared" si="2"/>
        <v>0.793</v>
      </c>
      <c r="R34" s="13" t="s">
        <v>131</v>
      </c>
      <c r="S34" s="13"/>
      <c r="T34" s="61"/>
      <c r="V34" s="13"/>
      <c r="W34" s="13"/>
      <c r="Z34" s="13" t="s">
        <v>154</v>
      </c>
      <c r="AA34" s="6" t="str">
        <f t="shared" si="3"/>
        <v>AUDRAIN</v>
      </c>
      <c r="AB34" s="6" t="str">
        <f t="shared" si="4"/>
        <v>Cover Crop</v>
      </c>
      <c r="AC34" s="41">
        <v>251.07962008900253</v>
      </c>
      <c r="AE34" s="41">
        <v>58.43834281176461</v>
      </c>
      <c r="AG34" s="41">
        <v>192.64127727723792</v>
      </c>
      <c r="AH34" s="33">
        <f t="shared" si="5"/>
        <v>192.64127727723792</v>
      </c>
      <c r="AJ34" s="9">
        <v>559.6526721982102</v>
      </c>
      <c r="AL34" s="9">
        <v>175.6004798521762</v>
      </c>
      <c r="AN34" s="9">
        <v>384.052192346034</v>
      </c>
      <c r="AO34" s="9">
        <f t="shared" si="6"/>
        <v>384.052192346034</v>
      </c>
    </row>
    <row r="35" spans="1:41" ht="13.5" thickBot="1">
      <c r="A35">
        <v>29</v>
      </c>
      <c r="B35" s="1">
        <v>2016</v>
      </c>
      <c r="C35" t="s">
        <v>4</v>
      </c>
      <c r="D35" t="s">
        <v>52</v>
      </c>
      <c r="E35" t="s">
        <v>6</v>
      </c>
      <c r="F35" t="s">
        <v>16</v>
      </c>
      <c r="G35" t="str">
        <f t="shared" si="0"/>
        <v>Cover Crop</v>
      </c>
      <c r="H35" s="2">
        <v>1</v>
      </c>
      <c r="I35" s="3">
        <v>1024.5</v>
      </c>
      <c r="J35" s="4">
        <v>0</v>
      </c>
      <c r="K35" s="4">
        <v>31.9</v>
      </c>
      <c r="L35" s="5">
        <v>31.9</v>
      </c>
      <c r="M35" t="s">
        <v>11</v>
      </c>
      <c r="N35">
        <f t="shared" si="1"/>
        <v>0</v>
      </c>
      <c r="P35" s="6" t="s">
        <v>129</v>
      </c>
      <c r="Q35" s="13">
        <f t="shared" si="2"/>
        <v>0.793</v>
      </c>
      <c r="R35" s="13" t="s">
        <v>131</v>
      </c>
      <c r="S35" s="13"/>
      <c r="T35" s="61"/>
      <c r="V35" s="13"/>
      <c r="W35" s="13"/>
      <c r="Z35" s="13" t="s">
        <v>154</v>
      </c>
      <c r="AA35" s="6" t="str">
        <f t="shared" si="3"/>
        <v>AUDRAIN</v>
      </c>
      <c r="AB35" s="6" t="str">
        <f t="shared" si="4"/>
        <v>Cover Crop</v>
      </c>
      <c r="AC35" s="42">
        <v>174.48963370945597</v>
      </c>
      <c r="AD35" s="26"/>
      <c r="AE35" s="42">
        <v>40.40686104608156</v>
      </c>
      <c r="AF35" s="30"/>
      <c r="AG35" s="42">
        <v>134.0827726633744</v>
      </c>
      <c r="AH35" s="34">
        <f>AC35-AE35</f>
        <v>134.0827726633744</v>
      </c>
      <c r="AJ35" s="30">
        <v>385.65933223599507</v>
      </c>
      <c r="AK35" s="30"/>
      <c r="AL35" s="30">
        <v>119.459357385283</v>
      </c>
      <c r="AM35" s="30"/>
      <c r="AN35" s="30">
        <v>266.19997485071207</v>
      </c>
      <c r="AO35" s="30">
        <f t="shared" si="6"/>
        <v>266.19997485071207</v>
      </c>
    </row>
    <row r="36" spans="2:34" ht="13.5" thickTop="1">
      <c r="B36" s="1"/>
      <c r="H36" s="2"/>
      <c r="I36" s="3"/>
      <c r="J36" s="4"/>
      <c r="K36" s="4"/>
      <c r="L36" s="5"/>
      <c r="AH36" s="6"/>
    </row>
    <row r="37" spans="2:41" ht="12.75">
      <c r="B37" s="1"/>
      <c r="H37" s="2"/>
      <c r="I37" s="3"/>
      <c r="J37" s="4"/>
      <c r="K37" s="4"/>
      <c r="L37" s="5"/>
      <c r="AG37" s="9">
        <f>SUM(AG7:AG35)</f>
        <v>18024.827668291924</v>
      </c>
      <c r="AH37" s="6" t="s">
        <v>171</v>
      </c>
      <c r="AN37" s="9">
        <f>SUM(AN7:AN35)</f>
        <v>37803.49088851287</v>
      </c>
      <c r="AO37" s="69" t="s">
        <v>188</v>
      </c>
    </row>
    <row r="38" spans="1:41" ht="12.75">
      <c r="A38" s="13" t="s">
        <v>124</v>
      </c>
      <c r="B38" s="6" t="s">
        <v>1</v>
      </c>
      <c r="C38" s="6" t="s">
        <v>2</v>
      </c>
      <c r="D38" s="6" t="s">
        <v>3</v>
      </c>
      <c r="E38" s="6" t="s">
        <v>112</v>
      </c>
      <c r="F38" s="6" t="s">
        <v>118</v>
      </c>
      <c r="G38" s="6" t="s">
        <v>119</v>
      </c>
      <c r="H38" s="11" t="s">
        <v>113</v>
      </c>
      <c r="I38" s="6" t="s">
        <v>114</v>
      </c>
      <c r="J38" s="6" t="s">
        <v>116</v>
      </c>
      <c r="K38" s="6" t="s">
        <v>115</v>
      </c>
      <c r="L38" s="6" t="s">
        <v>0</v>
      </c>
      <c r="M38" s="6"/>
      <c r="N38" s="6" t="s">
        <v>117</v>
      </c>
      <c r="AG38" s="9">
        <f>AG37/4</f>
        <v>4506.206917072981</v>
      </c>
      <c r="AH38" s="6" t="s">
        <v>148</v>
      </c>
      <c r="AN38" s="9">
        <f>AN37/4</f>
        <v>9450.872722128217</v>
      </c>
      <c r="AO38" s="69" t="s">
        <v>148</v>
      </c>
    </row>
    <row r="39" spans="2:41" ht="12.75">
      <c r="B39" s="1"/>
      <c r="H39" s="2"/>
      <c r="I39" s="3"/>
      <c r="J39" s="4"/>
      <c r="K39" s="4"/>
      <c r="L39" s="5"/>
      <c r="AG39" s="9">
        <f>AG38</f>
        <v>4506.206917072981</v>
      </c>
      <c r="AH39" s="6" t="s">
        <v>149</v>
      </c>
      <c r="AN39" s="9">
        <f>AN38</f>
        <v>9450.872722128217</v>
      </c>
      <c r="AO39" s="69" t="s">
        <v>149</v>
      </c>
    </row>
    <row r="40" spans="2:41" ht="12.75">
      <c r="B40" s="1"/>
      <c r="H40" s="2"/>
      <c r="I40" s="3"/>
      <c r="J40" s="4"/>
      <c r="K40" s="4"/>
      <c r="L40" s="5"/>
      <c r="AK40" s="70"/>
      <c r="AL40" s="70"/>
      <c r="AM40" s="70"/>
      <c r="AN40" s="70"/>
      <c r="AO40" s="70"/>
    </row>
    <row r="41" spans="1:41" ht="12.75">
      <c r="A41">
        <v>1</v>
      </c>
      <c r="B41" s="1">
        <v>2018</v>
      </c>
      <c r="C41" t="s">
        <v>4</v>
      </c>
      <c r="D41" t="s">
        <v>51</v>
      </c>
      <c r="E41" t="s">
        <v>6</v>
      </c>
      <c r="F41" t="s">
        <v>10</v>
      </c>
      <c r="G41" t="str">
        <f aca="true" t="shared" si="7" ref="G41:G82">IF(F41="DSL-04","Terrace System",IF(F41="DSL-44","Terrace System With UGO",IF(F41="DWP-03","Sod Waterway",IF(F41="DWP-01","Water and Sediment Control Basin",IF(F41="N340","Cover Crop",IF(F41="DWC-01","Water Impoundment Resevoir","Null"))))))</f>
        <v>Sod Waterway</v>
      </c>
      <c r="H41" s="2">
        <v>5</v>
      </c>
      <c r="I41" s="3">
        <v>15911.96</v>
      </c>
      <c r="J41" s="4">
        <v>1860</v>
      </c>
      <c r="K41" s="4">
        <v>409.9</v>
      </c>
      <c r="L41" s="5">
        <v>7.3</v>
      </c>
      <c r="M41" t="s">
        <v>11</v>
      </c>
      <c r="N41">
        <f aca="true" t="shared" si="8" ref="N41:N82">IF(F41="N340",0,10)</f>
        <v>10</v>
      </c>
      <c r="O41" s="6">
        <v>0.0425</v>
      </c>
      <c r="P41" s="10" t="s">
        <v>130</v>
      </c>
      <c r="Q41" s="13">
        <v>0.729</v>
      </c>
      <c r="R41" s="24">
        <f>J41/Q41</f>
        <v>2551.440329218107</v>
      </c>
      <c r="S41" s="22">
        <f>R41/O41</f>
        <v>60033.89009924957</v>
      </c>
      <c r="T41" s="64">
        <f>U41</f>
        <v>75.04236262406197</v>
      </c>
      <c r="U41" s="65">
        <f>S41/(V41*W41)</f>
        <v>75.04236262406197</v>
      </c>
      <c r="V41" s="24">
        <v>2</v>
      </c>
      <c r="W41" s="13">
        <v>400</v>
      </c>
      <c r="X41" s="29">
        <f>N41</f>
        <v>10</v>
      </c>
      <c r="Y41" s="23">
        <f>Q41</f>
        <v>0.729</v>
      </c>
      <c r="Z41" s="6" t="s">
        <v>155</v>
      </c>
      <c r="AA41" s="6" t="str">
        <f>E41</f>
        <v>AUDRAIN</v>
      </c>
      <c r="AB41" s="6" t="str">
        <f>G41</f>
        <v>Sod Waterway</v>
      </c>
      <c r="AC41" s="41">
        <v>224.5267489711934</v>
      </c>
      <c r="AE41" s="41">
        <v>60.84674897119342</v>
      </c>
      <c r="AG41" s="41">
        <v>163.67999999999998</v>
      </c>
      <c r="AH41" s="35">
        <f>AC41-AE41</f>
        <v>163.67999999999998</v>
      </c>
      <c r="AJ41" s="9">
        <v>408.2304526748971</v>
      </c>
      <c r="AL41" s="9">
        <v>110.63045267489707</v>
      </c>
      <c r="AN41" s="9">
        <v>297.6</v>
      </c>
      <c r="AO41" s="9">
        <f aca="true" t="shared" si="9" ref="AO41:AO82">AJ41-AL41</f>
        <v>297.6</v>
      </c>
    </row>
    <row r="42" spans="1:41" ht="12.75">
      <c r="A42">
        <v>2</v>
      </c>
      <c r="B42" s="1">
        <v>2016</v>
      </c>
      <c r="C42" t="s">
        <v>4</v>
      </c>
      <c r="D42" t="s">
        <v>5</v>
      </c>
      <c r="E42" t="s">
        <v>6</v>
      </c>
      <c r="F42" t="s">
        <v>10</v>
      </c>
      <c r="G42" t="str">
        <f t="shared" si="7"/>
        <v>Sod Waterway</v>
      </c>
      <c r="H42" s="2">
        <v>9</v>
      </c>
      <c r="I42" s="3">
        <v>30411.42</v>
      </c>
      <c r="J42" s="4">
        <v>2010</v>
      </c>
      <c r="K42" s="4">
        <v>404.6</v>
      </c>
      <c r="L42" s="5">
        <v>10.5</v>
      </c>
      <c r="M42" t="s">
        <v>11</v>
      </c>
      <c r="N42">
        <f t="shared" si="8"/>
        <v>10</v>
      </c>
      <c r="O42" s="6">
        <v>0.0425</v>
      </c>
      <c r="P42" s="10" t="s">
        <v>130</v>
      </c>
      <c r="Q42" s="13">
        <v>0.729</v>
      </c>
      <c r="R42" s="24">
        <f aca="true" t="shared" si="10" ref="R42:R82">J42/Q42</f>
        <v>2757.201646090535</v>
      </c>
      <c r="S42" s="22">
        <f aca="true" t="shared" si="11" ref="S42:S82">R42/O42</f>
        <v>64875.33284918906</v>
      </c>
      <c r="T42" s="64">
        <f aca="true" t="shared" si="12" ref="T42:T82">U42</f>
        <v>81.09416606148632</v>
      </c>
      <c r="U42" s="65">
        <f aca="true" t="shared" si="13" ref="U42:U82">S42/(V42*W42)</f>
        <v>81.09416606148632</v>
      </c>
      <c r="V42" s="24">
        <v>2</v>
      </c>
      <c r="W42" s="13">
        <v>400</v>
      </c>
      <c r="X42" s="29">
        <f aca="true" t="shared" si="14" ref="X42:X82">N42</f>
        <v>10</v>
      </c>
      <c r="Y42" s="23">
        <f aca="true" t="shared" si="15" ref="Y42:Y82">Q42</f>
        <v>0.729</v>
      </c>
      <c r="Z42" s="6" t="s">
        <v>155</v>
      </c>
      <c r="AA42" s="6" t="str">
        <f aca="true" t="shared" si="16" ref="AA42:AA82">E42</f>
        <v>AUDRAIN</v>
      </c>
      <c r="AB42" s="6" t="str">
        <f aca="true" t="shared" si="17" ref="AB42:AB82">G42</f>
        <v>Sod Waterway</v>
      </c>
      <c r="AC42" s="41">
        <v>242.63374485596708</v>
      </c>
      <c r="AE42" s="41">
        <v>65.75374485596708</v>
      </c>
      <c r="AG42" s="41">
        <v>176.88</v>
      </c>
      <c r="AH42" s="35">
        <f aca="true" t="shared" si="18" ref="AH42:AH81">AC42-AE42</f>
        <v>176.88</v>
      </c>
      <c r="AJ42" s="9">
        <v>441.15226337448564</v>
      </c>
      <c r="AL42" s="9">
        <v>119.55226337448562</v>
      </c>
      <c r="AN42" s="9">
        <v>321.6</v>
      </c>
      <c r="AO42" s="9">
        <f t="shared" si="9"/>
        <v>321.6</v>
      </c>
    </row>
    <row r="43" spans="1:41" ht="12.75">
      <c r="A43">
        <v>3</v>
      </c>
      <c r="B43" s="1">
        <v>2017</v>
      </c>
      <c r="C43" t="s">
        <v>4</v>
      </c>
      <c r="D43" t="s">
        <v>51</v>
      </c>
      <c r="E43" t="s">
        <v>6</v>
      </c>
      <c r="F43" t="s">
        <v>10</v>
      </c>
      <c r="G43" t="str">
        <f t="shared" si="7"/>
        <v>Sod Waterway</v>
      </c>
      <c r="H43" s="2">
        <v>8</v>
      </c>
      <c r="I43" s="3">
        <v>18719.36</v>
      </c>
      <c r="J43" s="4">
        <v>3550</v>
      </c>
      <c r="K43" s="4">
        <v>366.09</v>
      </c>
      <c r="L43" s="5">
        <v>8</v>
      </c>
      <c r="M43" t="s">
        <v>11</v>
      </c>
      <c r="N43">
        <f t="shared" si="8"/>
        <v>10</v>
      </c>
      <c r="O43" s="6">
        <v>0.0425</v>
      </c>
      <c r="P43" s="10" t="s">
        <v>130</v>
      </c>
      <c r="Q43" s="13">
        <v>0.729</v>
      </c>
      <c r="R43" s="24">
        <f t="shared" si="10"/>
        <v>4869.684499314129</v>
      </c>
      <c r="S43" s="22">
        <f t="shared" si="11"/>
        <v>114580.81174856774</v>
      </c>
      <c r="T43" s="64">
        <f t="shared" si="12"/>
        <v>143.22601468570966</v>
      </c>
      <c r="U43" s="65">
        <f t="shared" si="13"/>
        <v>143.22601468570966</v>
      </c>
      <c r="V43" s="24">
        <v>2</v>
      </c>
      <c r="W43" s="13">
        <v>400</v>
      </c>
      <c r="X43" s="29">
        <f t="shared" si="14"/>
        <v>10</v>
      </c>
      <c r="Y43" s="23">
        <f t="shared" si="15"/>
        <v>0.729</v>
      </c>
      <c r="Z43" s="6" t="s">
        <v>155</v>
      </c>
      <c r="AA43" s="6" t="str">
        <f t="shared" si="16"/>
        <v>AUDRAIN</v>
      </c>
      <c r="AB43" s="6" t="str">
        <f t="shared" si="17"/>
        <v>Sod Waterway</v>
      </c>
      <c r="AC43" s="41">
        <v>428.5322359396433</v>
      </c>
      <c r="AE43" s="41">
        <v>116.13223593964335</v>
      </c>
      <c r="AG43" s="41">
        <v>312.3999999999999</v>
      </c>
      <c r="AH43" s="35">
        <f t="shared" si="18"/>
        <v>312.3999999999999</v>
      </c>
      <c r="AJ43" s="9">
        <v>779.1495198902605</v>
      </c>
      <c r="AL43" s="9">
        <v>211.14951989026065</v>
      </c>
      <c r="AN43" s="9">
        <v>567.9999999999999</v>
      </c>
      <c r="AO43" s="9">
        <f t="shared" si="9"/>
        <v>567.9999999999999</v>
      </c>
    </row>
    <row r="44" spans="1:41" ht="12.75">
      <c r="A44">
        <v>4</v>
      </c>
      <c r="B44" s="1">
        <v>2020</v>
      </c>
      <c r="C44" t="s">
        <v>4</v>
      </c>
      <c r="D44" t="s">
        <v>53</v>
      </c>
      <c r="E44" t="s">
        <v>6</v>
      </c>
      <c r="F44" t="s">
        <v>10</v>
      </c>
      <c r="G44" t="str">
        <f t="shared" si="7"/>
        <v>Sod Waterway</v>
      </c>
      <c r="H44" s="2">
        <v>7</v>
      </c>
      <c r="I44" s="3">
        <v>23353.9</v>
      </c>
      <c r="J44" s="4">
        <v>2980</v>
      </c>
      <c r="K44" s="4">
        <v>334.2</v>
      </c>
      <c r="L44" s="5">
        <v>9.05</v>
      </c>
      <c r="M44" t="s">
        <v>11</v>
      </c>
      <c r="N44">
        <f t="shared" si="8"/>
        <v>10</v>
      </c>
      <c r="O44" s="6">
        <v>0.0425</v>
      </c>
      <c r="P44" s="10" t="s">
        <v>130</v>
      </c>
      <c r="Q44" s="13">
        <v>0.729</v>
      </c>
      <c r="R44" s="24">
        <f t="shared" si="10"/>
        <v>4087.791495198903</v>
      </c>
      <c r="S44" s="22">
        <f t="shared" si="11"/>
        <v>96183.3292987977</v>
      </c>
      <c r="T44" s="64">
        <f t="shared" si="12"/>
        <v>120.22916162349713</v>
      </c>
      <c r="U44" s="65">
        <f t="shared" si="13"/>
        <v>120.22916162349713</v>
      </c>
      <c r="V44" s="24">
        <v>2</v>
      </c>
      <c r="W44" s="13">
        <v>400</v>
      </c>
      <c r="X44" s="29">
        <f t="shared" si="14"/>
        <v>10</v>
      </c>
      <c r="Y44" s="23">
        <f t="shared" si="15"/>
        <v>0.729</v>
      </c>
      <c r="Z44" s="6" t="s">
        <v>155</v>
      </c>
      <c r="AA44" s="6" t="str">
        <f t="shared" si="16"/>
        <v>AUDRAIN</v>
      </c>
      <c r="AB44" s="6" t="str">
        <f t="shared" si="17"/>
        <v>Sod Waterway</v>
      </c>
      <c r="AC44" s="41">
        <v>359.72565157750336</v>
      </c>
      <c r="AE44" s="41">
        <v>97.48565157750335</v>
      </c>
      <c r="AG44" s="41">
        <v>262.24</v>
      </c>
      <c r="AH44" s="35">
        <f t="shared" si="18"/>
        <v>262.24</v>
      </c>
      <c r="AJ44" s="9">
        <v>654.0466392318244</v>
      </c>
      <c r="AL44" s="9">
        <v>177.24663923182442</v>
      </c>
      <c r="AN44" s="9">
        <v>476.8</v>
      </c>
      <c r="AO44" s="9">
        <f t="shared" si="9"/>
        <v>476.8</v>
      </c>
    </row>
    <row r="45" spans="1:41" ht="12.75">
      <c r="A45">
        <v>5</v>
      </c>
      <c r="B45" s="1">
        <v>2019</v>
      </c>
      <c r="C45" t="s">
        <v>4</v>
      </c>
      <c r="D45" t="s">
        <v>44</v>
      </c>
      <c r="E45" t="s">
        <v>6</v>
      </c>
      <c r="F45" t="s">
        <v>10</v>
      </c>
      <c r="G45" t="str">
        <f t="shared" si="7"/>
        <v>Sod Waterway</v>
      </c>
      <c r="H45" s="2">
        <v>5</v>
      </c>
      <c r="I45" s="3">
        <v>23343.98</v>
      </c>
      <c r="J45" s="4">
        <v>2200</v>
      </c>
      <c r="K45" s="4">
        <v>324</v>
      </c>
      <c r="L45" s="5">
        <v>8</v>
      </c>
      <c r="M45" t="s">
        <v>11</v>
      </c>
      <c r="N45">
        <f t="shared" si="8"/>
        <v>10</v>
      </c>
      <c r="O45" s="6">
        <v>0.0425</v>
      </c>
      <c r="P45" s="10" t="s">
        <v>130</v>
      </c>
      <c r="Q45" s="13">
        <v>0.729</v>
      </c>
      <c r="R45" s="24">
        <f t="shared" si="10"/>
        <v>3017.8326474622772</v>
      </c>
      <c r="S45" s="22">
        <f t="shared" si="11"/>
        <v>71007.8269991124</v>
      </c>
      <c r="T45" s="64">
        <f t="shared" si="12"/>
        <v>88.7597837488905</v>
      </c>
      <c r="U45" s="65">
        <f t="shared" si="13"/>
        <v>88.7597837488905</v>
      </c>
      <c r="V45" s="24">
        <v>2</v>
      </c>
      <c r="W45" s="13">
        <v>400</v>
      </c>
      <c r="X45" s="29">
        <f t="shared" si="14"/>
        <v>10</v>
      </c>
      <c r="Y45" s="23">
        <f t="shared" si="15"/>
        <v>0.729</v>
      </c>
      <c r="Z45" s="6" t="s">
        <v>155</v>
      </c>
      <c r="AA45" s="6" t="str">
        <f t="shared" si="16"/>
        <v>AUDRAIN</v>
      </c>
      <c r="AB45" s="6" t="str">
        <f t="shared" si="17"/>
        <v>Sod Waterway</v>
      </c>
      <c r="AC45" s="41">
        <v>265.5692729766804</v>
      </c>
      <c r="AE45" s="41">
        <v>71.9692729766804</v>
      </c>
      <c r="AG45" s="41">
        <v>193.6</v>
      </c>
      <c r="AH45" s="35">
        <f t="shared" si="18"/>
        <v>193.6</v>
      </c>
      <c r="AJ45" s="9">
        <v>482.85322359396434</v>
      </c>
      <c r="AL45" s="9">
        <v>130.85322359396434</v>
      </c>
      <c r="AN45" s="9">
        <v>352</v>
      </c>
      <c r="AO45" s="9">
        <f t="shared" si="9"/>
        <v>352</v>
      </c>
    </row>
    <row r="46" spans="1:41" ht="12.75">
      <c r="A46">
        <v>6</v>
      </c>
      <c r="B46" s="1">
        <v>2019</v>
      </c>
      <c r="C46" t="s">
        <v>4</v>
      </c>
      <c r="D46" t="s">
        <v>52</v>
      </c>
      <c r="E46" t="s">
        <v>6</v>
      </c>
      <c r="F46" t="s">
        <v>10</v>
      </c>
      <c r="G46" t="str">
        <f t="shared" si="7"/>
        <v>Sod Waterway</v>
      </c>
      <c r="H46" s="2">
        <v>2</v>
      </c>
      <c r="I46" s="3">
        <v>4254.33</v>
      </c>
      <c r="J46" s="4">
        <v>620</v>
      </c>
      <c r="K46" s="4">
        <v>290.4</v>
      </c>
      <c r="L46" s="5">
        <v>2.1</v>
      </c>
      <c r="M46" t="s">
        <v>11</v>
      </c>
      <c r="N46">
        <f t="shared" si="8"/>
        <v>10</v>
      </c>
      <c r="O46" s="6">
        <v>0.0425</v>
      </c>
      <c r="P46" s="10" t="s">
        <v>130</v>
      </c>
      <c r="Q46" s="13">
        <v>0.729</v>
      </c>
      <c r="R46" s="24">
        <f t="shared" si="10"/>
        <v>850.480109739369</v>
      </c>
      <c r="S46" s="22">
        <f t="shared" si="11"/>
        <v>20011.29669974986</v>
      </c>
      <c r="T46" s="64">
        <f t="shared" si="12"/>
        <v>25.014120874687322</v>
      </c>
      <c r="U46" s="65">
        <f t="shared" si="13"/>
        <v>25.014120874687322</v>
      </c>
      <c r="V46" s="24">
        <v>2</v>
      </c>
      <c r="W46" s="13">
        <v>400</v>
      </c>
      <c r="X46" s="29">
        <f t="shared" si="14"/>
        <v>10</v>
      </c>
      <c r="Y46" s="23">
        <f t="shared" si="15"/>
        <v>0.729</v>
      </c>
      <c r="Z46" s="6" t="s">
        <v>155</v>
      </c>
      <c r="AA46" s="6" t="str">
        <f t="shared" si="16"/>
        <v>AUDRAIN</v>
      </c>
      <c r="AB46" s="6" t="str">
        <f t="shared" si="17"/>
        <v>Sod Waterway</v>
      </c>
      <c r="AC46" s="41">
        <v>74.84224965706446</v>
      </c>
      <c r="AE46" s="41">
        <v>20.28224965706447</v>
      </c>
      <c r="AG46" s="41">
        <v>54.55999999999999</v>
      </c>
      <c r="AH46" s="35">
        <f t="shared" si="18"/>
        <v>54.55999999999999</v>
      </c>
      <c r="AJ46" s="9">
        <v>136.076817558299</v>
      </c>
      <c r="AL46" s="9">
        <v>36.876817558299024</v>
      </c>
      <c r="AN46" s="9">
        <v>99.19999999999999</v>
      </c>
      <c r="AO46" s="9">
        <f t="shared" si="9"/>
        <v>99.19999999999999</v>
      </c>
    </row>
    <row r="47" spans="1:41" ht="12.75">
      <c r="A47">
        <v>7</v>
      </c>
      <c r="B47" s="1">
        <v>2018</v>
      </c>
      <c r="C47" t="s">
        <v>4</v>
      </c>
      <c r="D47" t="s">
        <v>44</v>
      </c>
      <c r="E47" t="s">
        <v>6</v>
      </c>
      <c r="F47" t="s">
        <v>10</v>
      </c>
      <c r="G47" t="str">
        <f t="shared" si="7"/>
        <v>Sod Waterway</v>
      </c>
      <c r="H47" s="2">
        <v>3</v>
      </c>
      <c r="I47" s="3">
        <v>11208.48</v>
      </c>
      <c r="J47" s="4">
        <v>1540</v>
      </c>
      <c r="K47" s="4">
        <v>279</v>
      </c>
      <c r="L47" s="5">
        <v>5</v>
      </c>
      <c r="M47" t="s">
        <v>11</v>
      </c>
      <c r="N47">
        <f t="shared" si="8"/>
        <v>10</v>
      </c>
      <c r="O47" s="6">
        <v>0.0425</v>
      </c>
      <c r="P47" s="10" t="s">
        <v>130</v>
      </c>
      <c r="Q47" s="13">
        <v>0.729</v>
      </c>
      <c r="R47" s="24">
        <f t="shared" si="10"/>
        <v>2112.482853223594</v>
      </c>
      <c r="S47" s="22">
        <f t="shared" si="11"/>
        <v>49705.47889937867</v>
      </c>
      <c r="T47" s="64">
        <f t="shared" si="12"/>
        <v>62.13184862422334</v>
      </c>
      <c r="U47" s="65">
        <f t="shared" si="13"/>
        <v>62.13184862422334</v>
      </c>
      <c r="V47" s="24">
        <v>2</v>
      </c>
      <c r="W47" s="13">
        <v>400</v>
      </c>
      <c r="X47" s="29">
        <f t="shared" si="14"/>
        <v>10</v>
      </c>
      <c r="Y47" s="23">
        <f t="shared" si="15"/>
        <v>0.729</v>
      </c>
      <c r="Z47" s="6" t="s">
        <v>155</v>
      </c>
      <c r="AA47" s="6" t="str">
        <f t="shared" si="16"/>
        <v>AUDRAIN</v>
      </c>
      <c r="AB47" s="6" t="str">
        <f t="shared" si="17"/>
        <v>Sod Waterway</v>
      </c>
      <c r="AC47" s="41">
        <v>185.89849108367625</v>
      </c>
      <c r="AE47" s="41">
        <v>50.378491083676295</v>
      </c>
      <c r="AG47" s="41">
        <v>135.51999999999995</v>
      </c>
      <c r="AH47" s="35">
        <f t="shared" si="18"/>
        <v>135.51999999999995</v>
      </c>
      <c r="AJ47" s="9">
        <v>337.997256515775</v>
      </c>
      <c r="AL47" s="9">
        <v>91.59725651577503</v>
      </c>
      <c r="AN47" s="9">
        <v>246.39999999999998</v>
      </c>
      <c r="AO47" s="9">
        <f t="shared" si="9"/>
        <v>246.39999999999998</v>
      </c>
    </row>
    <row r="48" spans="1:41" ht="12.75">
      <c r="A48">
        <v>8</v>
      </c>
      <c r="B48" s="1">
        <v>2020</v>
      </c>
      <c r="C48" t="s">
        <v>4</v>
      </c>
      <c r="D48" t="s">
        <v>44</v>
      </c>
      <c r="E48" t="s">
        <v>6</v>
      </c>
      <c r="F48" t="s">
        <v>10</v>
      </c>
      <c r="G48" t="str">
        <f t="shared" si="7"/>
        <v>Sod Waterway</v>
      </c>
      <c r="H48" s="2">
        <v>2</v>
      </c>
      <c r="I48" s="3">
        <v>18187.65</v>
      </c>
      <c r="J48" s="4">
        <v>3170</v>
      </c>
      <c r="K48" s="4">
        <v>248.9</v>
      </c>
      <c r="L48" s="5">
        <v>5.4</v>
      </c>
      <c r="M48" t="s">
        <v>11</v>
      </c>
      <c r="N48">
        <f t="shared" si="8"/>
        <v>10</v>
      </c>
      <c r="O48" s="6">
        <v>0.0425</v>
      </c>
      <c r="P48" s="10" t="s">
        <v>130</v>
      </c>
      <c r="Q48" s="13">
        <v>0.729</v>
      </c>
      <c r="R48" s="24">
        <f t="shared" si="10"/>
        <v>4348.422496570644</v>
      </c>
      <c r="S48" s="22">
        <f t="shared" si="11"/>
        <v>102315.82344872104</v>
      </c>
      <c r="T48" s="64">
        <f t="shared" si="12"/>
        <v>127.8947793109013</v>
      </c>
      <c r="U48" s="65">
        <f t="shared" si="13"/>
        <v>127.8947793109013</v>
      </c>
      <c r="V48" s="24">
        <v>2</v>
      </c>
      <c r="W48" s="13">
        <v>400</v>
      </c>
      <c r="X48" s="29">
        <f t="shared" si="14"/>
        <v>10</v>
      </c>
      <c r="Y48" s="23">
        <f t="shared" si="15"/>
        <v>0.729</v>
      </c>
      <c r="Z48" s="6" t="s">
        <v>155</v>
      </c>
      <c r="AA48" s="6" t="str">
        <f t="shared" si="16"/>
        <v>AUDRAIN</v>
      </c>
      <c r="AB48" s="6" t="str">
        <f t="shared" si="17"/>
        <v>Sod Waterway</v>
      </c>
      <c r="AC48" s="41">
        <v>382.66117969821664</v>
      </c>
      <c r="AE48" s="41">
        <v>103.70117969821672</v>
      </c>
      <c r="AG48" s="41">
        <v>278.9599999999999</v>
      </c>
      <c r="AH48" s="35">
        <f t="shared" si="18"/>
        <v>278.9599999999999</v>
      </c>
      <c r="AJ48" s="9">
        <v>695.7475994513031</v>
      </c>
      <c r="AL48" s="9">
        <v>188.5475994513032</v>
      </c>
      <c r="AN48" s="9">
        <v>507.19999999999993</v>
      </c>
      <c r="AO48" s="9">
        <f t="shared" si="9"/>
        <v>507.19999999999993</v>
      </c>
    </row>
    <row r="49" spans="1:41" ht="12.75">
      <c r="A49">
        <v>9</v>
      </c>
      <c r="B49" s="1">
        <v>2017</v>
      </c>
      <c r="C49" t="s">
        <v>4</v>
      </c>
      <c r="D49" t="s">
        <v>5</v>
      </c>
      <c r="E49" t="s">
        <v>6</v>
      </c>
      <c r="F49" t="s">
        <v>10</v>
      </c>
      <c r="G49" t="str">
        <f t="shared" si="7"/>
        <v>Sod Waterway</v>
      </c>
      <c r="H49" s="2">
        <v>2</v>
      </c>
      <c r="I49" s="3">
        <v>10335.9</v>
      </c>
      <c r="J49" s="4">
        <v>1850</v>
      </c>
      <c r="K49" s="4">
        <v>246</v>
      </c>
      <c r="L49" s="5">
        <v>4.7</v>
      </c>
      <c r="M49" t="s">
        <v>11</v>
      </c>
      <c r="N49">
        <f t="shared" si="8"/>
        <v>10</v>
      </c>
      <c r="O49" s="6">
        <v>0.0425</v>
      </c>
      <c r="P49" s="10" t="s">
        <v>130</v>
      </c>
      <c r="Q49" s="13">
        <v>0.729</v>
      </c>
      <c r="R49" s="24">
        <f t="shared" si="10"/>
        <v>2537.7229080932784</v>
      </c>
      <c r="S49" s="22">
        <f t="shared" si="11"/>
        <v>59711.12724925361</v>
      </c>
      <c r="T49" s="64">
        <f t="shared" si="12"/>
        <v>74.638909061567</v>
      </c>
      <c r="U49" s="65">
        <f t="shared" si="13"/>
        <v>74.638909061567</v>
      </c>
      <c r="V49" s="24">
        <v>2</v>
      </c>
      <c r="W49" s="13">
        <v>400</v>
      </c>
      <c r="X49" s="29">
        <f t="shared" si="14"/>
        <v>10</v>
      </c>
      <c r="Y49" s="23">
        <f t="shared" si="15"/>
        <v>0.729</v>
      </c>
      <c r="Z49" s="6" t="s">
        <v>155</v>
      </c>
      <c r="AA49" s="6" t="str">
        <f t="shared" si="16"/>
        <v>AUDRAIN</v>
      </c>
      <c r="AB49" s="6" t="str">
        <f t="shared" si="17"/>
        <v>Sod Waterway</v>
      </c>
      <c r="AC49" s="41">
        <v>223.3196159122085</v>
      </c>
      <c r="AE49" s="41">
        <v>60.51961591220851</v>
      </c>
      <c r="AG49" s="41">
        <v>162.79999999999998</v>
      </c>
      <c r="AH49" s="35">
        <f t="shared" si="18"/>
        <v>162.79999999999998</v>
      </c>
      <c r="AJ49" s="9">
        <v>406.03566529492457</v>
      </c>
      <c r="AL49" s="9">
        <v>110.03566529492457</v>
      </c>
      <c r="AN49" s="9">
        <v>296</v>
      </c>
      <c r="AO49" s="9">
        <f t="shared" si="9"/>
        <v>296</v>
      </c>
    </row>
    <row r="50" spans="1:41" ht="13.5" thickBot="1">
      <c r="A50" s="26">
        <v>10</v>
      </c>
      <c r="B50" s="45">
        <v>2019</v>
      </c>
      <c r="C50" s="26" t="s">
        <v>4</v>
      </c>
      <c r="D50" s="26" t="s">
        <v>50</v>
      </c>
      <c r="E50" s="26" t="s">
        <v>6</v>
      </c>
      <c r="F50" s="26" t="s">
        <v>10</v>
      </c>
      <c r="G50" s="26" t="str">
        <f t="shared" si="7"/>
        <v>Sod Waterway</v>
      </c>
      <c r="H50" s="46">
        <v>3</v>
      </c>
      <c r="I50" s="47">
        <v>8779.61</v>
      </c>
      <c r="J50" s="48">
        <v>790</v>
      </c>
      <c r="K50" s="48">
        <v>240.6</v>
      </c>
      <c r="L50" s="49">
        <v>3.7</v>
      </c>
      <c r="M50" s="26" t="s">
        <v>11</v>
      </c>
      <c r="N50" s="26">
        <f t="shared" si="8"/>
        <v>10</v>
      </c>
      <c r="O50" s="50">
        <v>0.0425</v>
      </c>
      <c r="P50" s="52" t="s">
        <v>130</v>
      </c>
      <c r="Q50" s="51">
        <v>0.729</v>
      </c>
      <c r="R50" s="53">
        <f t="shared" si="10"/>
        <v>1083.676268861454</v>
      </c>
      <c r="S50" s="54">
        <f t="shared" si="11"/>
        <v>25498.26514968127</v>
      </c>
      <c r="T50" s="66">
        <f t="shared" si="12"/>
        <v>31.872831437101585</v>
      </c>
      <c r="U50" s="67">
        <f t="shared" si="13"/>
        <v>31.872831437101585</v>
      </c>
      <c r="V50" s="53">
        <v>2</v>
      </c>
      <c r="W50" s="51">
        <v>400</v>
      </c>
      <c r="X50" s="55">
        <f t="shared" si="14"/>
        <v>10</v>
      </c>
      <c r="Y50" s="56">
        <f t="shared" si="15"/>
        <v>0.729</v>
      </c>
      <c r="Z50" s="50" t="s">
        <v>155</v>
      </c>
      <c r="AA50" s="50" t="str">
        <f t="shared" si="16"/>
        <v>AUDRAIN</v>
      </c>
      <c r="AB50" s="50" t="str">
        <f t="shared" si="17"/>
        <v>Sod Waterway</v>
      </c>
      <c r="AC50" s="42">
        <v>95.36351165980795</v>
      </c>
      <c r="AD50" s="26"/>
      <c r="AE50" s="42">
        <v>25.84351165980796</v>
      </c>
      <c r="AF50" s="30"/>
      <c r="AG50" s="42">
        <v>69.52</v>
      </c>
      <c r="AH50" s="34">
        <f t="shared" si="18"/>
        <v>69.52</v>
      </c>
      <c r="AJ50" s="30">
        <v>173.38820301783264</v>
      </c>
      <c r="AK50" s="30"/>
      <c r="AL50" s="30">
        <v>46.98820301783263</v>
      </c>
      <c r="AM50" s="30"/>
      <c r="AN50" s="30">
        <v>126.4</v>
      </c>
      <c r="AO50" s="30">
        <f t="shared" si="9"/>
        <v>126.4</v>
      </c>
    </row>
    <row r="51" spans="1:41" ht="13.5" thickTop="1">
      <c r="A51">
        <v>11</v>
      </c>
      <c r="B51" s="1">
        <v>2016</v>
      </c>
      <c r="C51" t="s">
        <v>4</v>
      </c>
      <c r="D51" t="s">
        <v>49</v>
      </c>
      <c r="E51" t="s">
        <v>6</v>
      </c>
      <c r="F51" t="s">
        <v>10</v>
      </c>
      <c r="G51" t="str">
        <f t="shared" si="7"/>
        <v>Sod Waterway</v>
      </c>
      <c r="H51" s="2">
        <v>5</v>
      </c>
      <c r="I51" s="3">
        <v>14188.08</v>
      </c>
      <c r="J51" s="4">
        <v>1800</v>
      </c>
      <c r="K51" s="4">
        <v>220.3</v>
      </c>
      <c r="L51" s="5">
        <v>5.8</v>
      </c>
      <c r="M51" t="s">
        <v>11</v>
      </c>
      <c r="N51">
        <f t="shared" si="8"/>
        <v>10</v>
      </c>
      <c r="O51" s="6">
        <v>0.0425</v>
      </c>
      <c r="P51" s="10" t="s">
        <v>130</v>
      </c>
      <c r="Q51" s="13">
        <v>0.729</v>
      </c>
      <c r="R51" s="24">
        <f t="shared" si="10"/>
        <v>2469.135802469136</v>
      </c>
      <c r="S51" s="22">
        <f t="shared" si="11"/>
        <v>58097.31299927378</v>
      </c>
      <c r="T51" s="64">
        <f t="shared" si="12"/>
        <v>72.62164124909222</v>
      </c>
      <c r="U51" s="65">
        <f t="shared" si="13"/>
        <v>72.62164124909222</v>
      </c>
      <c r="V51" s="24">
        <v>2</v>
      </c>
      <c r="W51" s="13">
        <v>400</v>
      </c>
      <c r="X51" s="29">
        <f t="shared" si="14"/>
        <v>10</v>
      </c>
      <c r="Y51" s="23">
        <f t="shared" si="15"/>
        <v>0.729</v>
      </c>
      <c r="Z51" s="6" t="s">
        <v>155</v>
      </c>
      <c r="AA51" s="6" t="str">
        <f t="shared" si="16"/>
        <v>AUDRAIN</v>
      </c>
      <c r="AB51" s="6" t="str">
        <f t="shared" si="17"/>
        <v>Sod Waterway</v>
      </c>
      <c r="AC51" s="41">
        <v>217.28395061728392</v>
      </c>
      <c r="AE51" s="41">
        <v>58.88395061728394</v>
      </c>
      <c r="AG51" s="41">
        <v>158.39999999999998</v>
      </c>
      <c r="AH51" s="35">
        <f t="shared" si="18"/>
        <v>158.39999999999998</v>
      </c>
      <c r="AJ51" s="9">
        <v>395.0617283950617</v>
      </c>
      <c r="AL51" s="9">
        <v>107.06172839506172</v>
      </c>
      <c r="AN51" s="9">
        <v>288</v>
      </c>
      <c r="AO51" s="9">
        <f t="shared" si="9"/>
        <v>288</v>
      </c>
    </row>
    <row r="52" spans="1:41" ht="12.75">
      <c r="A52">
        <v>12</v>
      </c>
      <c r="B52" s="1">
        <v>2020</v>
      </c>
      <c r="C52" t="s">
        <v>4</v>
      </c>
      <c r="D52" t="s">
        <v>52</v>
      </c>
      <c r="E52" t="s">
        <v>6</v>
      </c>
      <c r="F52" t="s">
        <v>10</v>
      </c>
      <c r="G52" t="str">
        <f t="shared" si="7"/>
        <v>Sod Waterway</v>
      </c>
      <c r="H52" s="2">
        <v>2</v>
      </c>
      <c r="I52" s="3">
        <v>20170.79</v>
      </c>
      <c r="J52" s="4">
        <v>1010</v>
      </c>
      <c r="K52" s="4">
        <v>211.3</v>
      </c>
      <c r="L52" s="5">
        <v>4.9</v>
      </c>
      <c r="M52" t="s">
        <v>11</v>
      </c>
      <c r="N52">
        <f t="shared" si="8"/>
        <v>10</v>
      </c>
      <c r="O52" s="6">
        <v>0.0425</v>
      </c>
      <c r="P52" s="10" t="s">
        <v>130</v>
      </c>
      <c r="Q52" s="13">
        <v>0.729</v>
      </c>
      <c r="R52" s="24">
        <f t="shared" si="10"/>
        <v>1385.4595336076818</v>
      </c>
      <c r="S52" s="22">
        <f t="shared" si="11"/>
        <v>32599.04784959251</v>
      </c>
      <c r="T52" s="64">
        <f t="shared" si="12"/>
        <v>40.74880981199064</v>
      </c>
      <c r="U52" s="65">
        <f t="shared" si="13"/>
        <v>40.74880981199064</v>
      </c>
      <c r="V52" s="24">
        <v>2</v>
      </c>
      <c r="W52" s="13">
        <v>400</v>
      </c>
      <c r="X52" s="29">
        <f t="shared" si="14"/>
        <v>10</v>
      </c>
      <c r="Y52" s="23">
        <f t="shared" si="15"/>
        <v>0.729</v>
      </c>
      <c r="Z52" s="6" t="s">
        <v>155</v>
      </c>
      <c r="AA52" s="6" t="str">
        <f t="shared" si="16"/>
        <v>AUDRAIN</v>
      </c>
      <c r="AB52" s="6" t="str">
        <f t="shared" si="17"/>
        <v>Sod Waterway</v>
      </c>
      <c r="AC52" s="41">
        <v>121.920438957476</v>
      </c>
      <c r="AE52" s="41">
        <v>33.040438957476</v>
      </c>
      <c r="AG52" s="41">
        <v>88.88</v>
      </c>
      <c r="AH52" s="35">
        <f t="shared" si="18"/>
        <v>88.88</v>
      </c>
      <c r="AJ52" s="9">
        <v>221.67352537722908</v>
      </c>
      <c r="AL52" s="9">
        <v>60.07352537722909</v>
      </c>
      <c r="AN52" s="9">
        <v>161.6</v>
      </c>
      <c r="AO52" s="9">
        <f t="shared" si="9"/>
        <v>161.6</v>
      </c>
    </row>
    <row r="53" spans="1:41" ht="12.75">
      <c r="A53">
        <v>13</v>
      </c>
      <c r="B53" s="1">
        <v>2018</v>
      </c>
      <c r="C53" t="s">
        <v>4</v>
      </c>
      <c r="D53" t="s">
        <v>46</v>
      </c>
      <c r="E53" t="s">
        <v>6</v>
      </c>
      <c r="F53" t="s">
        <v>10</v>
      </c>
      <c r="G53" t="str">
        <f t="shared" si="7"/>
        <v>Sod Waterway</v>
      </c>
      <c r="H53" s="2">
        <v>3</v>
      </c>
      <c r="I53" s="3">
        <v>11404.93</v>
      </c>
      <c r="J53" s="4">
        <v>1330</v>
      </c>
      <c r="K53" s="4">
        <v>206.1</v>
      </c>
      <c r="L53" s="5">
        <v>4.7</v>
      </c>
      <c r="M53" t="s">
        <v>11</v>
      </c>
      <c r="N53">
        <f t="shared" si="8"/>
        <v>10</v>
      </c>
      <c r="O53" s="6">
        <v>0.0425</v>
      </c>
      <c r="P53" s="10" t="s">
        <v>130</v>
      </c>
      <c r="Q53" s="13">
        <v>0.729</v>
      </c>
      <c r="R53" s="24">
        <f t="shared" si="10"/>
        <v>1824.4170096021949</v>
      </c>
      <c r="S53" s="22">
        <f t="shared" si="11"/>
        <v>42927.4590494634</v>
      </c>
      <c r="T53" s="64">
        <f t="shared" si="12"/>
        <v>53.65932381182925</v>
      </c>
      <c r="U53" s="65">
        <f t="shared" si="13"/>
        <v>53.65932381182925</v>
      </c>
      <c r="V53" s="24">
        <v>2</v>
      </c>
      <c r="W53" s="13">
        <v>400</v>
      </c>
      <c r="X53" s="29">
        <f t="shared" si="14"/>
        <v>10</v>
      </c>
      <c r="Y53" s="23">
        <f t="shared" si="15"/>
        <v>0.729</v>
      </c>
      <c r="Z53" s="6" t="s">
        <v>155</v>
      </c>
      <c r="AA53" s="6" t="str">
        <f t="shared" si="16"/>
        <v>AUDRAIN</v>
      </c>
      <c r="AB53" s="6" t="str">
        <f t="shared" si="17"/>
        <v>Sod Waterway</v>
      </c>
      <c r="AC53" s="41">
        <v>160.54869684499315</v>
      </c>
      <c r="AE53" s="41">
        <v>43.50869684499314</v>
      </c>
      <c r="AG53" s="41">
        <v>117.04</v>
      </c>
      <c r="AH53" s="35">
        <f t="shared" si="18"/>
        <v>117.04</v>
      </c>
      <c r="AJ53" s="9">
        <v>291.9067215363512</v>
      </c>
      <c r="AL53" s="9">
        <v>79.10672153635119</v>
      </c>
      <c r="AN53" s="9">
        <v>212.8</v>
      </c>
      <c r="AO53" s="9">
        <f t="shared" si="9"/>
        <v>212.8</v>
      </c>
    </row>
    <row r="54" spans="1:41" ht="12.75">
      <c r="A54">
        <v>14</v>
      </c>
      <c r="B54" s="1">
        <v>2017</v>
      </c>
      <c r="C54" t="s">
        <v>4</v>
      </c>
      <c r="D54" t="s">
        <v>17</v>
      </c>
      <c r="E54" t="s">
        <v>6</v>
      </c>
      <c r="F54" t="s">
        <v>10</v>
      </c>
      <c r="G54" t="str">
        <f t="shared" si="7"/>
        <v>Sod Waterway</v>
      </c>
      <c r="H54" s="2">
        <v>4</v>
      </c>
      <c r="I54" s="3">
        <v>11382.53</v>
      </c>
      <c r="J54" s="4">
        <v>1000</v>
      </c>
      <c r="K54" s="4">
        <v>162</v>
      </c>
      <c r="L54" s="5">
        <v>4.1</v>
      </c>
      <c r="M54" t="s">
        <v>11</v>
      </c>
      <c r="N54">
        <f t="shared" si="8"/>
        <v>10</v>
      </c>
      <c r="O54" s="6">
        <v>0.0425</v>
      </c>
      <c r="P54" s="10" t="s">
        <v>130</v>
      </c>
      <c r="Q54" s="13">
        <v>0.729</v>
      </c>
      <c r="R54" s="24">
        <f t="shared" si="10"/>
        <v>1371.7421124828534</v>
      </c>
      <c r="S54" s="22">
        <f t="shared" si="11"/>
        <v>32276.284999596548</v>
      </c>
      <c r="T54" s="64">
        <f t="shared" si="12"/>
        <v>40.34535624949569</v>
      </c>
      <c r="U54" s="65">
        <f t="shared" si="13"/>
        <v>40.34535624949569</v>
      </c>
      <c r="V54" s="24">
        <v>2</v>
      </c>
      <c r="W54" s="13">
        <v>400</v>
      </c>
      <c r="X54" s="29">
        <f t="shared" si="14"/>
        <v>10</v>
      </c>
      <c r="Y54" s="23">
        <f t="shared" si="15"/>
        <v>0.729</v>
      </c>
      <c r="Z54" s="6" t="s">
        <v>155</v>
      </c>
      <c r="AA54" s="6" t="str">
        <f t="shared" si="16"/>
        <v>AUDRAIN</v>
      </c>
      <c r="AB54" s="6" t="str">
        <f t="shared" si="17"/>
        <v>Sod Waterway</v>
      </c>
      <c r="AC54" s="41">
        <v>120.71330589849109</v>
      </c>
      <c r="AE54" s="41">
        <v>32.713305898491086</v>
      </c>
      <c r="AG54" s="41">
        <v>88</v>
      </c>
      <c r="AH54" s="35">
        <f t="shared" si="18"/>
        <v>88</v>
      </c>
      <c r="AJ54" s="9">
        <v>219.47873799725653</v>
      </c>
      <c r="AL54" s="9">
        <v>59.47873799725653</v>
      </c>
      <c r="AN54" s="9">
        <v>160</v>
      </c>
      <c r="AO54" s="9">
        <f t="shared" si="9"/>
        <v>160</v>
      </c>
    </row>
    <row r="55" spans="1:41" ht="12.75">
      <c r="A55">
        <v>15</v>
      </c>
      <c r="B55" s="1">
        <v>2016</v>
      </c>
      <c r="C55" t="s">
        <v>4</v>
      </c>
      <c r="D55" t="s">
        <v>52</v>
      </c>
      <c r="E55" t="s">
        <v>6</v>
      </c>
      <c r="F55" t="s">
        <v>10</v>
      </c>
      <c r="G55" t="str">
        <f t="shared" si="7"/>
        <v>Sod Waterway</v>
      </c>
      <c r="H55" s="2">
        <v>2</v>
      </c>
      <c r="I55" s="3">
        <v>19953.62</v>
      </c>
      <c r="J55" s="4">
        <v>600</v>
      </c>
      <c r="K55" s="4">
        <v>155.5</v>
      </c>
      <c r="L55" s="5">
        <v>6.1</v>
      </c>
      <c r="M55" t="s">
        <v>11</v>
      </c>
      <c r="N55">
        <f t="shared" si="8"/>
        <v>10</v>
      </c>
      <c r="O55" s="6">
        <v>0.0425</v>
      </c>
      <c r="P55" s="10" t="s">
        <v>130</v>
      </c>
      <c r="Q55" s="13">
        <v>0.729</v>
      </c>
      <c r="R55" s="24">
        <f t="shared" si="10"/>
        <v>823.0452674897119</v>
      </c>
      <c r="S55" s="22">
        <f t="shared" si="11"/>
        <v>19365.770999757926</v>
      </c>
      <c r="T55" s="64">
        <f t="shared" si="12"/>
        <v>24.207213749697406</v>
      </c>
      <c r="U55" s="65">
        <f t="shared" si="13"/>
        <v>24.207213749697406</v>
      </c>
      <c r="V55" s="24">
        <v>2</v>
      </c>
      <c r="W55" s="13">
        <v>400</v>
      </c>
      <c r="X55" s="29">
        <f t="shared" si="14"/>
        <v>10</v>
      </c>
      <c r="Y55" s="23">
        <f t="shared" si="15"/>
        <v>0.729</v>
      </c>
      <c r="Z55" s="6" t="s">
        <v>155</v>
      </c>
      <c r="AA55" s="6" t="str">
        <f t="shared" si="16"/>
        <v>AUDRAIN</v>
      </c>
      <c r="AB55" s="6" t="str">
        <f t="shared" si="17"/>
        <v>Sod Waterway</v>
      </c>
      <c r="AC55" s="41">
        <v>72.42798353909465</v>
      </c>
      <c r="AE55" s="41">
        <v>19.627983539094657</v>
      </c>
      <c r="AG55" s="41">
        <v>52.8</v>
      </c>
      <c r="AH55" s="35">
        <f t="shared" si="18"/>
        <v>52.8</v>
      </c>
      <c r="AJ55" s="9">
        <v>131.68724279835394</v>
      </c>
      <c r="AL55" s="9">
        <v>35.687242798353935</v>
      </c>
      <c r="AN55" s="9">
        <v>96</v>
      </c>
      <c r="AO55" s="9">
        <f t="shared" si="9"/>
        <v>96</v>
      </c>
    </row>
    <row r="56" spans="1:41" ht="12.75">
      <c r="A56">
        <v>16</v>
      </c>
      <c r="B56" s="1">
        <v>2016</v>
      </c>
      <c r="C56" t="s">
        <v>4</v>
      </c>
      <c r="D56" t="s">
        <v>53</v>
      </c>
      <c r="E56" t="s">
        <v>6</v>
      </c>
      <c r="F56" t="s">
        <v>10</v>
      </c>
      <c r="G56" t="str">
        <f t="shared" si="7"/>
        <v>Sod Waterway</v>
      </c>
      <c r="H56" s="2">
        <v>2</v>
      </c>
      <c r="I56" s="3">
        <v>2714.2</v>
      </c>
      <c r="J56" s="4">
        <v>1300</v>
      </c>
      <c r="K56" s="4">
        <v>155</v>
      </c>
      <c r="L56" s="5">
        <v>1.2</v>
      </c>
      <c r="M56" t="s">
        <v>11</v>
      </c>
      <c r="N56">
        <f t="shared" si="8"/>
        <v>10</v>
      </c>
      <c r="O56" s="6">
        <v>0.0425</v>
      </c>
      <c r="P56" s="10" t="s">
        <v>130</v>
      </c>
      <c r="Q56" s="13">
        <v>0.729</v>
      </c>
      <c r="R56" s="24">
        <f t="shared" si="10"/>
        <v>1783.2647462277093</v>
      </c>
      <c r="S56" s="22">
        <f t="shared" si="11"/>
        <v>41959.17049947551</v>
      </c>
      <c r="T56" s="64">
        <f t="shared" si="12"/>
        <v>52.44896312434439</v>
      </c>
      <c r="U56" s="65">
        <f t="shared" si="13"/>
        <v>52.44896312434439</v>
      </c>
      <c r="V56" s="24">
        <v>2</v>
      </c>
      <c r="W56" s="13">
        <v>400</v>
      </c>
      <c r="X56" s="29">
        <f t="shared" si="14"/>
        <v>10</v>
      </c>
      <c r="Y56" s="23">
        <f t="shared" si="15"/>
        <v>0.729</v>
      </c>
      <c r="Z56" s="6" t="s">
        <v>155</v>
      </c>
      <c r="AA56" s="6" t="str">
        <f t="shared" si="16"/>
        <v>AUDRAIN</v>
      </c>
      <c r="AB56" s="6" t="str">
        <f t="shared" si="17"/>
        <v>Sod Waterway</v>
      </c>
      <c r="AC56" s="41">
        <v>156.92729766803842</v>
      </c>
      <c r="AE56" s="41">
        <v>42.5272976680384</v>
      </c>
      <c r="AG56" s="41">
        <v>114.40000000000002</v>
      </c>
      <c r="AH56" s="35">
        <f t="shared" si="18"/>
        <v>114.40000000000002</v>
      </c>
      <c r="AJ56" s="9">
        <v>285.3223593964335</v>
      </c>
      <c r="AL56" s="9">
        <v>77.32235939643348</v>
      </c>
      <c r="AN56" s="9">
        <v>208.00000000000003</v>
      </c>
      <c r="AO56" s="9">
        <f t="shared" si="9"/>
        <v>208.00000000000003</v>
      </c>
    </row>
    <row r="57" spans="1:41" ht="12.75">
      <c r="A57">
        <v>17</v>
      </c>
      <c r="B57" s="1">
        <v>2020</v>
      </c>
      <c r="C57" t="s">
        <v>4</v>
      </c>
      <c r="D57" t="s">
        <v>5</v>
      </c>
      <c r="E57" t="s">
        <v>6</v>
      </c>
      <c r="F57" t="s">
        <v>10</v>
      </c>
      <c r="G57" t="str">
        <f t="shared" si="7"/>
        <v>Sod Waterway</v>
      </c>
      <c r="H57" s="2">
        <v>1</v>
      </c>
      <c r="I57" s="3">
        <v>5372.02</v>
      </c>
      <c r="J57" s="4">
        <v>600</v>
      </c>
      <c r="K57" s="4">
        <v>154</v>
      </c>
      <c r="L57" s="5">
        <v>2.1</v>
      </c>
      <c r="M57" t="s">
        <v>11</v>
      </c>
      <c r="N57">
        <f t="shared" si="8"/>
        <v>10</v>
      </c>
      <c r="O57" s="6">
        <v>0.0425</v>
      </c>
      <c r="P57" s="10" t="s">
        <v>130</v>
      </c>
      <c r="Q57" s="13">
        <v>0.729</v>
      </c>
      <c r="R57" s="24">
        <f t="shared" si="10"/>
        <v>823.0452674897119</v>
      </c>
      <c r="S57" s="22">
        <f t="shared" si="11"/>
        <v>19365.770999757926</v>
      </c>
      <c r="T57" s="64">
        <f t="shared" si="12"/>
        <v>24.207213749697406</v>
      </c>
      <c r="U57" s="65">
        <f t="shared" si="13"/>
        <v>24.207213749697406</v>
      </c>
      <c r="V57" s="24">
        <v>2</v>
      </c>
      <c r="W57" s="13">
        <v>400</v>
      </c>
      <c r="X57" s="29">
        <f t="shared" si="14"/>
        <v>10</v>
      </c>
      <c r="Y57" s="23">
        <f t="shared" si="15"/>
        <v>0.729</v>
      </c>
      <c r="Z57" s="6" t="s">
        <v>155</v>
      </c>
      <c r="AA57" s="6" t="str">
        <f t="shared" si="16"/>
        <v>AUDRAIN</v>
      </c>
      <c r="AB57" s="6" t="str">
        <f t="shared" si="17"/>
        <v>Sod Waterway</v>
      </c>
      <c r="AC57" s="41">
        <v>72.42798353909465</v>
      </c>
      <c r="AE57" s="41">
        <v>19.627983539094657</v>
      </c>
      <c r="AG57" s="41">
        <v>52.8</v>
      </c>
      <c r="AH57" s="35">
        <f t="shared" si="18"/>
        <v>52.8</v>
      </c>
      <c r="AJ57" s="9">
        <v>131.68724279835394</v>
      </c>
      <c r="AL57" s="9">
        <v>35.687242798353935</v>
      </c>
      <c r="AN57" s="9">
        <v>96</v>
      </c>
      <c r="AO57" s="9">
        <f t="shared" si="9"/>
        <v>96</v>
      </c>
    </row>
    <row r="58" spans="1:41" ht="12.75">
      <c r="A58">
        <v>18</v>
      </c>
      <c r="B58" s="1">
        <v>2019</v>
      </c>
      <c r="C58" t="s">
        <v>4</v>
      </c>
      <c r="D58" t="s">
        <v>17</v>
      </c>
      <c r="E58" t="s">
        <v>6</v>
      </c>
      <c r="F58" t="s">
        <v>10</v>
      </c>
      <c r="G58" t="str">
        <f t="shared" si="7"/>
        <v>Sod Waterway</v>
      </c>
      <c r="H58" s="2">
        <v>1</v>
      </c>
      <c r="I58" s="3">
        <v>5107.99</v>
      </c>
      <c r="J58" s="4">
        <v>710</v>
      </c>
      <c r="K58" s="4">
        <v>149</v>
      </c>
      <c r="L58" s="5">
        <v>2.4</v>
      </c>
      <c r="M58" t="s">
        <v>11</v>
      </c>
      <c r="N58">
        <f t="shared" si="8"/>
        <v>10</v>
      </c>
      <c r="O58" s="6">
        <v>0.0425</v>
      </c>
      <c r="P58" s="10" t="s">
        <v>130</v>
      </c>
      <c r="Q58" s="13">
        <v>0.729</v>
      </c>
      <c r="R58" s="24">
        <f t="shared" si="10"/>
        <v>973.9368998628258</v>
      </c>
      <c r="S58" s="22">
        <f t="shared" si="11"/>
        <v>22916.162349713548</v>
      </c>
      <c r="T58" s="64">
        <f t="shared" si="12"/>
        <v>28.645202937141935</v>
      </c>
      <c r="U58" s="65">
        <f t="shared" si="13"/>
        <v>28.645202937141935</v>
      </c>
      <c r="V58" s="24">
        <v>2</v>
      </c>
      <c r="W58" s="13">
        <v>400</v>
      </c>
      <c r="X58" s="29">
        <f t="shared" si="14"/>
        <v>10</v>
      </c>
      <c r="Y58" s="23">
        <f t="shared" si="15"/>
        <v>0.729</v>
      </c>
      <c r="Z58" s="6" t="s">
        <v>155</v>
      </c>
      <c r="AA58" s="6" t="str">
        <f t="shared" si="16"/>
        <v>AUDRAIN</v>
      </c>
      <c r="AB58" s="6" t="str">
        <f t="shared" si="17"/>
        <v>Sod Waterway</v>
      </c>
      <c r="AC58" s="41">
        <v>85.70644718792866</v>
      </c>
      <c r="AE58" s="41">
        <v>23.226447187928663</v>
      </c>
      <c r="AG58" s="41">
        <v>62.48</v>
      </c>
      <c r="AH58" s="35">
        <f t="shared" si="18"/>
        <v>62.48</v>
      </c>
      <c r="AJ58" s="9">
        <v>155.82990397805213</v>
      </c>
      <c r="AL58" s="9">
        <v>42.229903978052135</v>
      </c>
      <c r="AN58" s="9">
        <v>113.6</v>
      </c>
      <c r="AO58" s="9">
        <f t="shared" si="9"/>
        <v>113.6</v>
      </c>
    </row>
    <row r="59" spans="1:41" ht="12.75">
      <c r="A59">
        <v>19</v>
      </c>
      <c r="B59" s="1">
        <v>2016</v>
      </c>
      <c r="C59" t="s">
        <v>4</v>
      </c>
      <c r="D59" t="s">
        <v>51</v>
      </c>
      <c r="E59" t="s">
        <v>6</v>
      </c>
      <c r="F59" t="s">
        <v>10</v>
      </c>
      <c r="G59" t="str">
        <f t="shared" si="7"/>
        <v>Sod Waterway</v>
      </c>
      <c r="H59" s="2">
        <v>5</v>
      </c>
      <c r="I59" s="3">
        <v>13592.81</v>
      </c>
      <c r="J59" s="4">
        <v>960</v>
      </c>
      <c r="K59" s="4">
        <v>141.7</v>
      </c>
      <c r="L59" s="5">
        <v>325.7</v>
      </c>
      <c r="M59" t="s">
        <v>11</v>
      </c>
      <c r="N59">
        <f t="shared" si="8"/>
        <v>10</v>
      </c>
      <c r="O59" s="6">
        <v>0.0425</v>
      </c>
      <c r="P59" s="10" t="s">
        <v>130</v>
      </c>
      <c r="Q59" s="13">
        <v>0.729</v>
      </c>
      <c r="R59" s="24">
        <f t="shared" si="10"/>
        <v>1316.8724279835392</v>
      </c>
      <c r="S59" s="22">
        <f t="shared" si="11"/>
        <v>30985.233599612686</v>
      </c>
      <c r="T59" s="64">
        <f t="shared" si="12"/>
        <v>38.731541999515855</v>
      </c>
      <c r="U59" s="65">
        <f t="shared" si="13"/>
        <v>38.731541999515855</v>
      </c>
      <c r="V59" s="24">
        <v>2</v>
      </c>
      <c r="W59" s="13">
        <v>400</v>
      </c>
      <c r="X59" s="29">
        <f t="shared" si="14"/>
        <v>10</v>
      </c>
      <c r="Y59" s="23">
        <f t="shared" si="15"/>
        <v>0.729</v>
      </c>
      <c r="Z59" s="6" t="s">
        <v>155</v>
      </c>
      <c r="AA59" s="6" t="str">
        <f t="shared" si="16"/>
        <v>AUDRAIN</v>
      </c>
      <c r="AB59" s="6" t="str">
        <f t="shared" si="17"/>
        <v>Sod Waterway</v>
      </c>
      <c r="AC59" s="41">
        <v>115.88477366255141</v>
      </c>
      <c r="AE59" s="41">
        <v>31.404773662551406</v>
      </c>
      <c r="AG59" s="41">
        <v>84.48</v>
      </c>
      <c r="AH59" s="35">
        <f t="shared" si="18"/>
        <v>84.48</v>
      </c>
      <c r="AJ59" s="9">
        <v>210.69958847736623</v>
      </c>
      <c r="AL59" s="9">
        <v>57.09958847736624</v>
      </c>
      <c r="AN59" s="9">
        <v>153.6</v>
      </c>
      <c r="AO59" s="9">
        <f t="shared" si="9"/>
        <v>153.6</v>
      </c>
    </row>
    <row r="60" spans="1:41" ht="13.5" thickBot="1">
      <c r="A60" s="26">
        <v>20</v>
      </c>
      <c r="B60" s="45">
        <v>2017</v>
      </c>
      <c r="C60" s="26" t="s">
        <v>4</v>
      </c>
      <c r="D60" s="26" t="s">
        <v>52</v>
      </c>
      <c r="E60" s="26" t="s">
        <v>6</v>
      </c>
      <c r="F60" s="26" t="s">
        <v>10</v>
      </c>
      <c r="G60" s="26" t="str">
        <f t="shared" si="7"/>
        <v>Sod Waterway</v>
      </c>
      <c r="H60" s="46">
        <v>4</v>
      </c>
      <c r="I60" s="47">
        <v>12735.35</v>
      </c>
      <c r="J60" s="48">
        <v>1130</v>
      </c>
      <c r="K60" s="48">
        <v>137.4</v>
      </c>
      <c r="L60" s="49">
        <v>5.5</v>
      </c>
      <c r="M60" s="26" t="s">
        <v>11</v>
      </c>
      <c r="N60" s="26">
        <f t="shared" si="8"/>
        <v>10</v>
      </c>
      <c r="O60" s="50">
        <v>0.0425</v>
      </c>
      <c r="P60" s="52" t="s">
        <v>130</v>
      </c>
      <c r="Q60" s="51">
        <v>0.729</v>
      </c>
      <c r="R60" s="53">
        <f t="shared" si="10"/>
        <v>1550.0685871056241</v>
      </c>
      <c r="S60" s="54">
        <f t="shared" si="11"/>
        <v>36472.202049544096</v>
      </c>
      <c r="T60" s="66">
        <f t="shared" si="12"/>
        <v>45.59025256193012</v>
      </c>
      <c r="U60" s="67">
        <f t="shared" si="13"/>
        <v>45.59025256193012</v>
      </c>
      <c r="V60" s="53">
        <v>2</v>
      </c>
      <c r="W60" s="51">
        <v>400</v>
      </c>
      <c r="X60" s="55">
        <f t="shared" si="14"/>
        <v>10</v>
      </c>
      <c r="Y60" s="56">
        <f t="shared" si="15"/>
        <v>0.729</v>
      </c>
      <c r="Z60" s="50" t="s">
        <v>155</v>
      </c>
      <c r="AA60" s="50" t="str">
        <f t="shared" si="16"/>
        <v>AUDRAIN</v>
      </c>
      <c r="AB60" s="50" t="str">
        <f t="shared" si="17"/>
        <v>Sod Waterway</v>
      </c>
      <c r="AC60" s="42">
        <v>136.40603566529492</v>
      </c>
      <c r="AD60" s="26"/>
      <c r="AE60" s="42">
        <v>36.966035665294925</v>
      </c>
      <c r="AF60" s="30"/>
      <c r="AG60" s="42">
        <v>99.44</v>
      </c>
      <c r="AH60" s="34">
        <f t="shared" si="18"/>
        <v>99.44</v>
      </c>
      <c r="AJ60" s="30">
        <v>248.0109739368999</v>
      </c>
      <c r="AK60" s="30"/>
      <c r="AL60" s="30">
        <v>67.21097393689988</v>
      </c>
      <c r="AM60" s="30"/>
      <c r="AN60" s="30">
        <v>180.8</v>
      </c>
      <c r="AO60" s="30">
        <f t="shared" si="9"/>
        <v>180.8</v>
      </c>
    </row>
    <row r="61" spans="1:41" ht="13.5" thickTop="1">
      <c r="A61">
        <v>21</v>
      </c>
      <c r="B61" s="1">
        <v>2017</v>
      </c>
      <c r="C61" t="s">
        <v>4</v>
      </c>
      <c r="D61" t="s">
        <v>47</v>
      </c>
      <c r="E61" t="s">
        <v>6</v>
      </c>
      <c r="F61" t="s">
        <v>10</v>
      </c>
      <c r="G61" t="str">
        <f t="shared" si="7"/>
        <v>Sod Waterway</v>
      </c>
      <c r="H61" s="2">
        <v>3</v>
      </c>
      <c r="I61" s="3">
        <v>13066.59</v>
      </c>
      <c r="J61" s="4">
        <v>2180</v>
      </c>
      <c r="K61" s="4">
        <v>124.8</v>
      </c>
      <c r="L61" s="5">
        <v>4.6</v>
      </c>
      <c r="M61" t="s">
        <v>11</v>
      </c>
      <c r="N61">
        <f t="shared" si="8"/>
        <v>10</v>
      </c>
      <c r="O61" s="6">
        <v>0.0425</v>
      </c>
      <c r="P61" s="10" t="s">
        <v>130</v>
      </c>
      <c r="Q61" s="13">
        <v>0.729</v>
      </c>
      <c r="R61" s="24">
        <f t="shared" si="10"/>
        <v>2990.39780521262</v>
      </c>
      <c r="S61" s="22">
        <f t="shared" si="11"/>
        <v>70362.30129912046</v>
      </c>
      <c r="T61" s="64">
        <f t="shared" si="12"/>
        <v>87.95287662390058</v>
      </c>
      <c r="U61" s="65">
        <f t="shared" si="13"/>
        <v>87.95287662390058</v>
      </c>
      <c r="V61" s="24">
        <v>2</v>
      </c>
      <c r="W61" s="13">
        <v>400</v>
      </c>
      <c r="X61" s="29">
        <f t="shared" si="14"/>
        <v>10</v>
      </c>
      <c r="Y61" s="23">
        <f t="shared" si="15"/>
        <v>0.729</v>
      </c>
      <c r="Z61" s="6" t="s">
        <v>155</v>
      </c>
      <c r="AA61" s="6" t="str">
        <f t="shared" si="16"/>
        <v>AUDRAIN</v>
      </c>
      <c r="AB61" s="6" t="str">
        <f t="shared" si="17"/>
        <v>Sod Waterway</v>
      </c>
      <c r="AC61" s="41">
        <v>263.1550068587106</v>
      </c>
      <c r="AE61" s="41">
        <v>71.31500685871057</v>
      </c>
      <c r="AG61" s="41">
        <v>191.84</v>
      </c>
      <c r="AH61" s="35">
        <f t="shared" si="18"/>
        <v>191.84</v>
      </c>
      <c r="AJ61" s="9">
        <v>478.46364883401924</v>
      </c>
      <c r="AL61" s="9">
        <v>129.66364883401923</v>
      </c>
      <c r="AN61" s="9">
        <v>348.8</v>
      </c>
      <c r="AO61" s="9">
        <f t="shared" si="9"/>
        <v>348.8</v>
      </c>
    </row>
    <row r="62" spans="1:41" ht="12.75">
      <c r="A62">
        <v>22</v>
      </c>
      <c r="B62" s="1">
        <v>2018</v>
      </c>
      <c r="C62" t="s">
        <v>4</v>
      </c>
      <c r="D62" t="s">
        <v>52</v>
      </c>
      <c r="E62" t="s">
        <v>6</v>
      </c>
      <c r="F62" t="s">
        <v>10</v>
      </c>
      <c r="G62" t="str">
        <f t="shared" si="7"/>
        <v>Sod Waterway</v>
      </c>
      <c r="H62" s="2">
        <v>3</v>
      </c>
      <c r="I62" s="3">
        <v>7485.94</v>
      </c>
      <c r="J62" s="4">
        <v>870</v>
      </c>
      <c r="K62" s="4">
        <v>105.9</v>
      </c>
      <c r="L62" s="5">
        <v>2.8</v>
      </c>
      <c r="M62" t="s">
        <v>11</v>
      </c>
      <c r="N62">
        <f t="shared" si="8"/>
        <v>10</v>
      </c>
      <c r="O62" s="6">
        <v>0.0425</v>
      </c>
      <c r="P62" s="10" t="s">
        <v>130</v>
      </c>
      <c r="Q62" s="13">
        <v>0.729</v>
      </c>
      <c r="R62" s="24">
        <f t="shared" si="10"/>
        <v>1193.4156378600824</v>
      </c>
      <c r="S62" s="22">
        <f t="shared" si="11"/>
        <v>28080.367949648997</v>
      </c>
      <c r="T62" s="64">
        <f t="shared" si="12"/>
        <v>35.100459937061245</v>
      </c>
      <c r="U62" s="65">
        <f t="shared" si="13"/>
        <v>35.100459937061245</v>
      </c>
      <c r="V62" s="24">
        <v>2</v>
      </c>
      <c r="W62" s="13">
        <v>400</v>
      </c>
      <c r="X62" s="29">
        <f t="shared" si="14"/>
        <v>10</v>
      </c>
      <c r="Y62" s="23">
        <f t="shared" si="15"/>
        <v>0.729</v>
      </c>
      <c r="Z62" s="6" t="s">
        <v>155</v>
      </c>
      <c r="AA62" s="6" t="str">
        <f t="shared" si="16"/>
        <v>AUDRAIN</v>
      </c>
      <c r="AB62" s="6" t="str">
        <f t="shared" si="17"/>
        <v>Sod Waterway</v>
      </c>
      <c r="AC62" s="41">
        <v>105.02057613168725</v>
      </c>
      <c r="AE62" s="41">
        <v>28.460576131687247</v>
      </c>
      <c r="AG62" s="41">
        <v>76.56</v>
      </c>
      <c r="AH62" s="35">
        <f t="shared" si="18"/>
        <v>76.56</v>
      </c>
      <c r="AJ62" s="9">
        <v>190.94650205761317</v>
      </c>
      <c r="AL62" s="9">
        <v>51.746502057613185</v>
      </c>
      <c r="AN62" s="9">
        <v>139.2</v>
      </c>
      <c r="AO62" s="9">
        <f t="shared" si="9"/>
        <v>139.2</v>
      </c>
    </row>
    <row r="63" spans="1:41" ht="12.75">
      <c r="A63">
        <v>23</v>
      </c>
      <c r="B63" s="1">
        <v>2018</v>
      </c>
      <c r="C63" t="s">
        <v>4</v>
      </c>
      <c r="D63" t="s">
        <v>53</v>
      </c>
      <c r="E63" t="s">
        <v>6</v>
      </c>
      <c r="F63" t="s">
        <v>10</v>
      </c>
      <c r="G63" t="str">
        <f t="shared" si="7"/>
        <v>Sod Waterway</v>
      </c>
      <c r="H63" s="2">
        <v>2</v>
      </c>
      <c r="I63" s="3">
        <v>9176.81</v>
      </c>
      <c r="J63" s="4">
        <v>970</v>
      </c>
      <c r="K63" s="4">
        <v>102.8</v>
      </c>
      <c r="L63" s="5">
        <v>4.3</v>
      </c>
      <c r="M63" t="s">
        <v>11</v>
      </c>
      <c r="N63">
        <f t="shared" si="8"/>
        <v>10</v>
      </c>
      <c r="O63" s="6">
        <v>0.0425</v>
      </c>
      <c r="P63" s="10" t="s">
        <v>130</v>
      </c>
      <c r="Q63" s="13">
        <v>0.729</v>
      </c>
      <c r="R63" s="24">
        <f t="shared" si="10"/>
        <v>1330.5898491083676</v>
      </c>
      <c r="S63" s="22">
        <f t="shared" si="11"/>
        <v>31307.996449608647</v>
      </c>
      <c r="T63" s="64">
        <f t="shared" si="12"/>
        <v>39.13499556201081</v>
      </c>
      <c r="U63" s="65">
        <f t="shared" si="13"/>
        <v>39.13499556201081</v>
      </c>
      <c r="V63" s="24">
        <v>2</v>
      </c>
      <c r="W63" s="13">
        <v>400</v>
      </c>
      <c r="X63" s="29">
        <f t="shared" si="14"/>
        <v>10</v>
      </c>
      <c r="Y63" s="23">
        <f t="shared" si="15"/>
        <v>0.729</v>
      </c>
      <c r="Z63" s="6" t="s">
        <v>155</v>
      </c>
      <c r="AA63" s="6" t="str">
        <f t="shared" si="16"/>
        <v>AUDRAIN</v>
      </c>
      <c r="AB63" s="6" t="str">
        <f t="shared" si="17"/>
        <v>Sod Waterway</v>
      </c>
      <c r="AC63" s="41">
        <v>117.09190672153635</v>
      </c>
      <c r="AE63" s="41">
        <v>31.73190672153636</v>
      </c>
      <c r="AG63" s="41">
        <v>85.35999999999999</v>
      </c>
      <c r="AH63" s="35">
        <f t="shared" si="18"/>
        <v>85.35999999999999</v>
      </c>
      <c r="AJ63" s="9">
        <v>212.89437585733882</v>
      </c>
      <c r="AL63" s="9">
        <v>57.69437585733883</v>
      </c>
      <c r="AN63" s="9">
        <v>155.2</v>
      </c>
      <c r="AO63" s="9">
        <f t="shared" si="9"/>
        <v>155.2</v>
      </c>
    </row>
    <row r="64" spans="1:41" ht="12.75">
      <c r="A64">
        <v>24</v>
      </c>
      <c r="B64" s="1">
        <v>2017</v>
      </c>
      <c r="C64" t="s">
        <v>4</v>
      </c>
      <c r="D64" t="s">
        <v>50</v>
      </c>
      <c r="E64" t="s">
        <v>6</v>
      </c>
      <c r="F64" t="s">
        <v>10</v>
      </c>
      <c r="G64" t="str">
        <f t="shared" si="7"/>
        <v>Sod Waterway</v>
      </c>
      <c r="H64" s="2">
        <v>1</v>
      </c>
      <c r="I64" s="3">
        <v>6608.71</v>
      </c>
      <c r="J64" s="4">
        <v>320</v>
      </c>
      <c r="K64" s="4">
        <v>98</v>
      </c>
      <c r="L64" s="5">
        <v>2.1</v>
      </c>
      <c r="M64" t="s">
        <v>11</v>
      </c>
      <c r="N64">
        <f t="shared" si="8"/>
        <v>10</v>
      </c>
      <c r="O64" s="6">
        <v>0.0425</v>
      </c>
      <c r="P64" s="10" t="s">
        <v>130</v>
      </c>
      <c r="Q64" s="13">
        <v>0.729</v>
      </c>
      <c r="R64" s="24">
        <f t="shared" si="10"/>
        <v>438.95747599451306</v>
      </c>
      <c r="S64" s="22">
        <f t="shared" si="11"/>
        <v>10328.411199870894</v>
      </c>
      <c r="T64" s="64">
        <f t="shared" si="12"/>
        <v>12.910513999838617</v>
      </c>
      <c r="U64" s="65">
        <f t="shared" si="13"/>
        <v>12.910513999838617</v>
      </c>
      <c r="V64" s="24">
        <v>2</v>
      </c>
      <c r="W64" s="13">
        <v>400</v>
      </c>
      <c r="X64" s="29">
        <f t="shared" si="14"/>
        <v>10</v>
      </c>
      <c r="Y64" s="23">
        <f t="shared" si="15"/>
        <v>0.729</v>
      </c>
      <c r="Z64" s="6" t="s">
        <v>155</v>
      </c>
      <c r="AA64" s="6" t="str">
        <f t="shared" si="16"/>
        <v>AUDRAIN</v>
      </c>
      <c r="AB64" s="6" t="str">
        <f t="shared" si="17"/>
        <v>Sod Waterway</v>
      </c>
      <c r="AC64" s="41">
        <v>38.628257887517144</v>
      </c>
      <c r="AE64" s="41">
        <v>10.468257887517147</v>
      </c>
      <c r="AG64" s="41">
        <v>28.159999999999997</v>
      </c>
      <c r="AH64" s="35">
        <f t="shared" si="18"/>
        <v>28.159999999999997</v>
      </c>
      <c r="AJ64" s="9">
        <v>70.23319615912209</v>
      </c>
      <c r="AL64" s="9">
        <v>19.0331961591221</v>
      </c>
      <c r="AN64" s="9">
        <v>51.19999999999999</v>
      </c>
      <c r="AO64" s="9">
        <f t="shared" si="9"/>
        <v>51.19999999999999</v>
      </c>
    </row>
    <row r="65" spans="1:41" ht="12.75">
      <c r="A65">
        <v>25</v>
      </c>
      <c r="B65" s="1">
        <v>2018</v>
      </c>
      <c r="C65" t="s">
        <v>4</v>
      </c>
      <c r="D65" t="s">
        <v>5</v>
      </c>
      <c r="E65" t="s">
        <v>6</v>
      </c>
      <c r="F65" t="s">
        <v>10</v>
      </c>
      <c r="G65" t="str">
        <f t="shared" si="7"/>
        <v>Sod Waterway</v>
      </c>
      <c r="H65" s="2">
        <v>2</v>
      </c>
      <c r="I65" s="3">
        <v>8332.71</v>
      </c>
      <c r="J65" s="4">
        <v>790</v>
      </c>
      <c r="K65" s="4">
        <v>96.9</v>
      </c>
      <c r="L65" s="5">
        <v>3.1</v>
      </c>
      <c r="M65" t="s">
        <v>11</v>
      </c>
      <c r="N65">
        <f t="shared" si="8"/>
        <v>10</v>
      </c>
      <c r="O65" s="6">
        <v>0.0425</v>
      </c>
      <c r="P65" s="10" t="s">
        <v>130</v>
      </c>
      <c r="Q65" s="13">
        <v>0.729</v>
      </c>
      <c r="R65" s="24">
        <f t="shared" si="10"/>
        <v>1083.676268861454</v>
      </c>
      <c r="S65" s="22">
        <f t="shared" si="11"/>
        <v>25498.26514968127</v>
      </c>
      <c r="T65" s="64">
        <f t="shared" si="12"/>
        <v>31.872831437101585</v>
      </c>
      <c r="U65" s="65">
        <f t="shared" si="13"/>
        <v>31.872831437101585</v>
      </c>
      <c r="V65" s="24">
        <v>2</v>
      </c>
      <c r="W65" s="13">
        <v>400</v>
      </c>
      <c r="X65" s="29">
        <f t="shared" si="14"/>
        <v>10</v>
      </c>
      <c r="Y65" s="23">
        <f t="shared" si="15"/>
        <v>0.729</v>
      </c>
      <c r="Z65" s="6" t="s">
        <v>155</v>
      </c>
      <c r="AA65" s="6" t="str">
        <f t="shared" si="16"/>
        <v>AUDRAIN</v>
      </c>
      <c r="AB65" s="6" t="str">
        <f t="shared" si="17"/>
        <v>Sod Waterway</v>
      </c>
      <c r="AC65" s="41">
        <v>95.36351165980795</v>
      </c>
      <c r="AE65" s="41">
        <v>25.84351165980796</v>
      </c>
      <c r="AG65" s="41">
        <v>69.52</v>
      </c>
      <c r="AH65" s="35">
        <f t="shared" si="18"/>
        <v>69.52</v>
      </c>
      <c r="AJ65" s="9">
        <v>173.38820301783264</v>
      </c>
      <c r="AL65" s="9">
        <v>46.98820301783263</v>
      </c>
      <c r="AN65" s="9">
        <v>126.4</v>
      </c>
      <c r="AO65" s="9">
        <f t="shared" si="9"/>
        <v>126.4</v>
      </c>
    </row>
    <row r="66" spans="1:41" ht="12.75">
      <c r="A66">
        <v>26</v>
      </c>
      <c r="B66" s="1">
        <v>2017</v>
      </c>
      <c r="C66" t="s">
        <v>4</v>
      </c>
      <c r="D66" t="s">
        <v>44</v>
      </c>
      <c r="E66" t="s">
        <v>6</v>
      </c>
      <c r="F66" t="s">
        <v>10</v>
      </c>
      <c r="G66" t="str">
        <f t="shared" si="7"/>
        <v>Sod Waterway</v>
      </c>
      <c r="H66" s="2">
        <v>2</v>
      </c>
      <c r="I66" s="3">
        <v>6702.99</v>
      </c>
      <c r="J66" s="4">
        <v>1190</v>
      </c>
      <c r="K66" s="4">
        <v>92</v>
      </c>
      <c r="L66" s="5">
        <v>2.47</v>
      </c>
      <c r="M66" t="s">
        <v>11</v>
      </c>
      <c r="N66">
        <f t="shared" si="8"/>
        <v>10</v>
      </c>
      <c r="O66" s="6">
        <v>0.0425</v>
      </c>
      <c r="P66" s="10" t="s">
        <v>130</v>
      </c>
      <c r="Q66" s="13">
        <v>0.729</v>
      </c>
      <c r="R66" s="24">
        <f t="shared" si="10"/>
        <v>1632.3731138545954</v>
      </c>
      <c r="S66" s="22">
        <f t="shared" si="11"/>
        <v>38408.77914951989</v>
      </c>
      <c r="T66" s="64">
        <f t="shared" si="12"/>
        <v>48.010973936899866</v>
      </c>
      <c r="U66" s="65">
        <f t="shared" si="13"/>
        <v>48.010973936899866</v>
      </c>
      <c r="V66" s="24">
        <v>2</v>
      </c>
      <c r="W66" s="13">
        <v>400</v>
      </c>
      <c r="X66" s="29">
        <f t="shared" si="14"/>
        <v>10</v>
      </c>
      <c r="Y66" s="23">
        <f t="shared" si="15"/>
        <v>0.729</v>
      </c>
      <c r="Z66" s="6" t="s">
        <v>155</v>
      </c>
      <c r="AA66" s="6" t="str">
        <f t="shared" si="16"/>
        <v>AUDRAIN</v>
      </c>
      <c r="AB66" s="6" t="str">
        <f t="shared" si="17"/>
        <v>Sod Waterway</v>
      </c>
      <c r="AC66" s="41">
        <v>143.6488340192044</v>
      </c>
      <c r="AE66" s="41">
        <v>38.9288340192044</v>
      </c>
      <c r="AG66" s="41">
        <v>104.72</v>
      </c>
      <c r="AH66" s="35">
        <f t="shared" si="18"/>
        <v>104.72</v>
      </c>
      <c r="AJ66" s="9">
        <v>261.1796982167353</v>
      </c>
      <c r="AL66" s="9">
        <v>70.77969821673526</v>
      </c>
      <c r="AN66" s="9">
        <v>190.40000000000003</v>
      </c>
      <c r="AO66" s="9">
        <f t="shared" si="9"/>
        <v>190.40000000000003</v>
      </c>
    </row>
    <row r="67" spans="1:41" ht="12.75">
      <c r="A67">
        <v>27</v>
      </c>
      <c r="B67" s="1">
        <v>2016</v>
      </c>
      <c r="C67" t="s">
        <v>4</v>
      </c>
      <c r="D67" t="s">
        <v>18</v>
      </c>
      <c r="E67" t="s">
        <v>6</v>
      </c>
      <c r="F67" t="s">
        <v>10</v>
      </c>
      <c r="G67" t="str">
        <f t="shared" si="7"/>
        <v>Sod Waterway</v>
      </c>
      <c r="H67" s="2">
        <v>2</v>
      </c>
      <c r="I67" s="3">
        <v>6869.7</v>
      </c>
      <c r="J67" s="4">
        <v>440</v>
      </c>
      <c r="K67" s="4">
        <v>87</v>
      </c>
      <c r="L67" s="5">
        <v>2.5300000000000002</v>
      </c>
      <c r="M67" t="s">
        <v>11</v>
      </c>
      <c r="N67">
        <f t="shared" si="8"/>
        <v>10</v>
      </c>
      <c r="O67" s="6">
        <v>0.0425</v>
      </c>
      <c r="P67" s="10" t="s">
        <v>130</v>
      </c>
      <c r="Q67" s="13">
        <v>0.729</v>
      </c>
      <c r="R67" s="24">
        <f t="shared" si="10"/>
        <v>603.5665294924554</v>
      </c>
      <c r="S67" s="22">
        <f t="shared" si="11"/>
        <v>14201.565399822479</v>
      </c>
      <c r="T67" s="64">
        <f t="shared" si="12"/>
        <v>17.7519567497781</v>
      </c>
      <c r="U67" s="65">
        <f t="shared" si="13"/>
        <v>17.7519567497781</v>
      </c>
      <c r="V67" s="24">
        <v>2</v>
      </c>
      <c r="W67" s="13">
        <v>400</v>
      </c>
      <c r="X67" s="29">
        <f t="shared" si="14"/>
        <v>10</v>
      </c>
      <c r="Y67" s="23">
        <f t="shared" si="15"/>
        <v>0.729</v>
      </c>
      <c r="Z67" s="6" t="s">
        <v>155</v>
      </c>
      <c r="AA67" s="6" t="str">
        <f t="shared" si="16"/>
        <v>AUDRAIN</v>
      </c>
      <c r="AB67" s="6" t="str">
        <f t="shared" si="17"/>
        <v>Sod Waterway</v>
      </c>
      <c r="AC67" s="41">
        <v>53.11385459533608</v>
      </c>
      <c r="AE67" s="41">
        <v>14.39385459533608</v>
      </c>
      <c r="AG67" s="41">
        <v>38.72</v>
      </c>
      <c r="AH67" s="35">
        <f t="shared" si="18"/>
        <v>38.72</v>
      </c>
      <c r="AJ67" s="9">
        <v>96.57064471879288</v>
      </c>
      <c r="AL67" s="9">
        <v>26.17064471879287</v>
      </c>
      <c r="AN67" s="9">
        <v>70.4</v>
      </c>
      <c r="AO67" s="9">
        <f t="shared" si="9"/>
        <v>70.4</v>
      </c>
    </row>
    <row r="68" spans="1:41" ht="12.75">
      <c r="A68">
        <v>28</v>
      </c>
      <c r="B68" s="1">
        <v>2016</v>
      </c>
      <c r="C68" t="s">
        <v>4</v>
      </c>
      <c r="D68" t="s">
        <v>19</v>
      </c>
      <c r="E68" t="s">
        <v>6</v>
      </c>
      <c r="F68" t="s">
        <v>10</v>
      </c>
      <c r="G68" t="str">
        <f t="shared" si="7"/>
        <v>Sod Waterway</v>
      </c>
      <c r="H68" s="2">
        <v>3</v>
      </c>
      <c r="I68" s="3">
        <v>8187.42</v>
      </c>
      <c r="J68" s="4">
        <v>1260</v>
      </c>
      <c r="K68" s="4">
        <v>86.6</v>
      </c>
      <c r="L68" s="5">
        <v>3.6</v>
      </c>
      <c r="M68" t="s">
        <v>11</v>
      </c>
      <c r="N68">
        <f t="shared" si="8"/>
        <v>10</v>
      </c>
      <c r="O68" s="6">
        <v>0.0425</v>
      </c>
      <c r="P68" s="10" t="s">
        <v>130</v>
      </c>
      <c r="Q68" s="13">
        <v>0.729</v>
      </c>
      <c r="R68" s="24">
        <f t="shared" si="10"/>
        <v>1728.3950617283951</v>
      </c>
      <c r="S68" s="22">
        <f t="shared" si="11"/>
        <v>40668.11909949165</v>
      </c>
      <c r="T68" s="64">
        <f t="shared" si="12"/>
        <v>50.835148874364556</v>
      </c>
      <c r="U68" s="65">
        <f t="shared" si="13"/>
        <v>50.835148874364556</v>
      </c>
      <c r="V68" s="24">
        <v>2</v>
      </c>
      <c r="W68" s="13">
        <v>400</v>
      </c>
      <c r="X68" s="29">
        <f t="shared" si="14"/>
        <v>10</v>
      </c>
      <c r="Y68" s="23">
        <f t="shared" si="15"/>
        <v>0.729</v>
      </c>
      <c r="Z68" s="6" t="s">
        <v>155</v>
      </c>
      <c r="AA68" s="6" t="str">
        <f t="shared" si="16"/>
        <v>AUDRAIN</v>
      </c>
      <c r="AB68" s="6" t="str">
        <f t="shared" si="17"/>
        <v>Sod Waterway</v>
      </c>
      <c r="AC68" s="41">
        <v>152.09876543209876</v>
      </c>
      <c r="AE68" s="41">
        <v>41.21876543209876</v>
      </c>
      <c r="AG68" s="41">
        <v>110.88</v>
      </c>
      <c r="AH68" s="35">
        <f t="shared" si="18"/>
        <v>110.88</v>
      </c>
      <c r="AJ68" s="9">
        <v>276.54320987654324</v>
      </c>
      <c r="AL68" s="9">
        <v>74.94320987654322</v>
      </c>
      <c r="AN68" s="9">
        <v>201.60000000000002</v>
      </c>
      <c r="AO68" s="9">
        <f t="shared" si="9"/>
        <v>201.60000000000002</v>
      </c>
    </row>
    <row r="69" spans="1:41" ht="12.75">
      <c r="A69">
        <v>29</v>
      </c>
      <c r="B69" s="1">
        <v>2016</v>
      </c>
      <c r="C69" t="s">
        <v>4</v>
      </c>
      <c r="D69" t="s">
        <v>50</v>
      </c>
      <c r="E69" t="s">
        <v>6</v>
      </c>
      <c r="F69" t="s">
        <v>10</v>
      </c>
      <c r="G69" t="str">
        <f t="shared" si="7"/>
        <v>Sod Waterway</v>
      </c>
      <c r="H69" s="2">
        <v>4</v>
      </c>
      <c r="I69" s="3">
        <v>4700.57</v>
      </c>
      <c r="J69" s="4">
        <v>1820</v>
      </c>
      <c r="K69" s="4">
        <v>67.9</v>
      </c>
      <c r="L69" s="5">
        <v>2.3</v>
      </c>
      <c r="M69" t="s">
        <v>11</v>
      </c>
      <c r="N69">
        <f t="shared" si="8"/>
        <v>10</v>
      </c>
      <c r="O69" s="6">
        <v>0.0425</v>
      </c>
      <c r="P69" s="10" t="s">
        <v>130</v>
      </c>
      <c r="Q69" s="13">
        <v>0.729</v>
      </c>
      <c r="R69" s="24">
        <f t="shared" si="10"/>
        <v>2496.570644718793</v>
      </c>
      <c r="S69" s="22">
        <f t="shared" si="11"/>
        <v>58742.83869926572</v>
      </c>
      <c r="T69" s="64">
        <f t="shared" si="12"/>
        <v>73.42854837408214</v>
      </c>
      <c r="U69" s="65">
        <f t="shared" si="13"/>
        <v>73.42854837408214</v>
      </c>
      <c r="V69" s="24">
        <v>2</v>
      </c>
      <c r="W69" s="13">
        <v>400</v>
      </c>
      <c r="X69" s="29">
        <f t="shared" si="14"/>
        <v>10</v>
      </c>
      <c r="Y69" s="23">
        <f t="shared" si="15"/>
        <v>0.729</v>
      </c>
      <c r="Z69" s="6" t="s">
        <v>155</v>
      </c>
      <c r="AA69" s="6" t="str">
        <f t="shared" si="16"/>
        <v>AUDRAIN</v>
      </c>
      <c r="AB69" s="6" t="str">
        <f t="shared" si="17"/>
        <v>Sod Waterway</v>
      </c>
      <c r="AC69" s="41">
        <v>219.69821673525374</v>
      </c>
      <c r="AE69" s="41">
        <v>59.53821673525377</v>
      </c>
      <c r="AG69" s="41">
        <v>160.15999999999997</v>
      </c>
      <c r="AH69" s="35">
        <f t="shared" si="18"/>
        <v>160.15999999999997</v>
      </c>
      <c r="AJ69" s="9">
        <v>399.4513031550068</v>
      </c>
      <c r="AL69" s="9">
        <v>108.25130315500684</v>
      </c>
      <c r="AN69" s="9">
        <v>291.2</v>
      </c>
      <c r="AO69" s="9">
        <f t="shared" si="9"/>
        <v>291.2</v>
      </c>
    </row>
    <row r="70" spans="1:41" ht="13.5" thickBot="1">
      <c r="A70" s="26">
        <v>30</v>
      </c>
      <c r="B70" s="45">
        <v>2018</v>
      </c>
      <c r="C70" s="26" t="s">
        <v>4</v>
      </c>
      <c r="D70" s="26" t="s">
        <v>17</v>
      </c>
      <c r="E70" s="26" t="s">
        <v>6</v>
      </c>
      <c r="F70" s="26" t="s">
        <v>10</v>
      </c>
      <c r="G70" s="26" t="str">
        <f t="shared" si="7"/>
        <v>Sod Waterway</v>
      </c>
      <c r="H70" s="46">
        <v>2</v>
      </c>
      <c r="I70" s="47">
        <v>7606.2</v>
      </c>
      <c r="J70" s="48">
        <v>630</v>
      </c>
      <c r="K70" s="48">
        <v>66.1</v>
      </c>
      <c r="L70" s="49">
        <v>3</v>
      </c>
      <c r="M70" s="26" t="s">
        <v>11</v>
      </c>
      <c r="N70" s="26">
        <f t="shared" si="8"/>
        <v>10</v>
      </c>
      <c r="O70" s="50">
        <v>0.0425</v>
      </c>
      <c r="P70" s="52" t="s">
        <v>130</v>
      </c>
      <c r="Q70" s="51">
        <v>0.729</v>
      </c>
      <c r="R70" s="53">
        <f t="shared" si="10"/>
        <v>864.1975308641976</v>
      </c>
      <c r="S70" s="54">
        <f t="shared" si="11"/>
        <v>20334.059549745823</v>
      </c>
      <c r="T70" s="66">
        <f t="shared" si="12"/>
        <v>25.417574437182278</v>
      </c>
      <c r="U70" s="67">
        <f t="shared" si="13"/>
        <v>25.417574437182278</v>
      </c>
      <c r="V70" s="53">
        <v>2</v>
      </c>
      <c r="W70" s="51">
        <v>400</v>
      </c>
      <c r="X70" s="55">
        <f t="shared" si="14"/>
        <v>10</v>
      </c>
      <c r="Y70" s="56">
        <f t="shared" si="15"/>
        <v>0.729</v>
      </c>
      <c r="Z70" s="50" t="s">
        <v>155</v>
      </c>
      <c r="AA70" s="50" t="str">
        <f t="shared" si="16"/>
        <v>AUDRAIN</v>
      </c>
      <c r="AB70" s="50" t="str">
        <f t="shared" si="17"/>
        <v>Sod Waterway</v>
      </c>
      <c r="AC70" s="42">
        <v>76.04938271604938</v>
      </c>
      <c r="AD70" s="26"/>
      <c r="AE70" s="42">
        <v>20.60938271604938</v>
      </c>
      <c r="AF70" s="30"/>
      <c r="AG70" s="42">
        <v>55.44</v>
      </c>
      <c r="AH70" s="34">
        <f t="shared" si="18"/>
        <v>55.44</v>
      </c>
      <c r="AJ70" s="30">
        <v>138.27160493827162</v>
      </c>
      <c r="AK70" s="30"/>
      <c r="AL70" s="30">
        <v>37.47160493827161</v>
      </c>
      <c r="AM70" s="30"/>
      <c r="AN70" s="30">
        <v>100.80000000000001</v>
      </c>
      <c r="AO70" s="30">
        <f t="shared" si="9"/>
        <v>100.80000000000001</v>
      </c>
    </row>
    <row r="71" spans="1:41" ht="13.5" thickTop="1">
      <c r="A71">
        <v>31</v>
      </c>
      <c r="B71" s="1">
        <v>2016</v>
      </c>
      <c r="C71" t="s">
        <v>4</v>
      </c>
      <c r="D71" t="s">
        <v>44</v>
      </c>
      <c r="E71" t="s">
        <v>6</v>
      </c>
      <c r="F71" t="s">
        <v>10</v>
      </c>
      <c r="G71" t="str">
        <f t="shared" si="7"/>
        <v>Sod Waterway</v>
      </c>
      <c r="H71" s="2">
        <v>1</v>
      </c>
      <c r="I71" s="3">
        <v>5591.29</v>
      </c>
      <c r="J71" s="4">
        <v>230</v>
      </c>
      <c r="K71" s="4">
        <v>50</v>
      </c>
      <c r="L71" s="5">
        <v>2</v>
      </c>
      <c r="M71" t="s">
        <v>11</v>
      </c>
      <c r="N71">
        <f t="shared" si="8"/>
        <v>10</v>
      </c>
      <c r="O71" s="6">
        <v>0.0425</v>
      </c>
      <c r="P71" s="10" t="s">
        <v>130</v>
      </c>
      <c r="Q71" s="13">
        <v>0.729</v>
      </c>
      <c r="R71" s="24">
        <f t="shared" si="10"/>
        <v>315.50068587105625</v>
      </c>
      <c r="S71" s="22">
        <f t="shared" si="11"/>
        <v>7423.545549907205</v>
      </c>
      <c r="T71" s="64">
        <f t="shared" si="12"/>
        <v>9.279431937384006</v>
      </c>
      <c r="U71" s="65">
        <f t="shared" si="13"/>
        <v>9.279431937384006</v>
      </c>
      <c r="V71" s="24">
        <v>2</v>
      </c>
      <c r="W71" s="13">
        <v>400</v>
      </c>
      <c r="X71" s="29">
        <f t="shared" si="14"/>
        <v>10</v>
      </c>
      <c r="Y71" s="23">
        <f t="shared" si="15"/>
        <v>0.729</v>
      </c>
      <c r="Z71" s="6" t="s">
        <v>155</v>
      </c>
      <c r="AA71" s="6" t="str">
        <f t="shared" si="16"/>
        <v>AUDRAIN</v>
      </c>
      <c r="AB71" s="6" t="str">
        <f t="shared" si="17"/>
        <v>Sod Waterway</v>
      </c>
      <c r="AC71" s="41">
        <v>27.764060356652944</v>
      </c>
      <c r="AE71" s="41">
        <v>7.524060356652946</v>
      </c>
      <c r="AG71" s="41">
        <v>20.24</v>
      </c>
      <c r="AH71" s="35">
        <f t="shared" si="18"/>
        <v>20.24</v>
      </c>
      <c r="AJ71" s="9">
        <v>50.480109739369</v>
      </c>
      <c r="AL71" s="9">
        <v>13.680109739369001</v>
      </c>
      <c r="AN71" s="9">
        <v>36.8</v>
      </c>
      <c r="AO71" s="9">
        <f t="shared" si="9"/>
        <v>36.8</v>
      </c>
    </row>
    <row r="72" spans="1:41" ht="12.75">
      <c r="A72">
        <v>32</v>
      </c>
      <c r="B72" s="1">
        <v>2017</v>
      </c>
      <c r="C72" t="s">
        <v>4</v>
      </c>
      <c r="D72" t="s">
        <v>19</v>
      </c>
      <c r="E72" t="s">
        <v>6</v>
      </c>
      <c r="F72" t="s">
        <v>10</v>
      </c>
      <c r="G72" t="str">
        <f t="shared" si="7"/>
        <v>Sod Waterway</v>
      </c>
      <c r="H72" s="2">
        <v>2</v>
      </c>
      <c r="I72" s="3">
        <v>4162.5</v>
      </c>
      <c r="J72" s="4">
        <v>950</v>
      </c>
      <c r="K72" s="4">
        <v>48</v>
      </c>
      <c r="L72" s="5">
        <v>2.1</v>
      </c>
      <c r="M72" t="s">
        <v>11</v>
      </c>
      <c r="N72">
        <f t="shared" si="8"/>
        <v>10</v>
      </c>
      <c r="O72" s="6">
        <v>0.0425</v>
      </c>
      <c r="P72" s="10" t="s">
        <v>130</v>
      </c>
      <c r="Q72" s="13">
        <v>0.729</v>
      </c>
      <c r="R72" s="24">
        <f t="shared" si="10"/>
        <v>1303.1550068587105</v>
      </c>
      <c r="S72" s="22">
        <f t="shared" si="11"/>
        <v>30662.470749616718</v>
      </c>
      <c r="T72" s="64">
        <f t="shared" si="12"/>
        <v>38.328088437020895</v>
      </c>
      <c r="U72" s="65">
        <f t="shared" si="13"/>
        <v>38.328088437020895</v>
      </c>
      <c r="V72" s="24">
        <v>2</v>
      </c>
      <c r="W72" s="13">
        <v>400</v>
      </c>
      <c r="X72" s="29">
        <f t="shared" si="14"/>
        <v>10</v>
      </c>
      <c r="Y72" s="23">
        <f t="shared" si="15"/>
        <v>0.729</v>
      </c>
      <c r="Z72" s="6" t="s">
        <v>155</v>
      </c>
      <c r="AA72" s="6" t="str">
        <f t="shared" si="16"/>
        <v>AUDRAIN</v>
      </c>
      <c r="AB72" s="6" t="str">
        <f t="shared" si="17"/>
        <v>Sod Waterway</v>
      </c>
      <c r="AC72" s="41">
        <v>114.67764060356653</v>
      </c>
      <c r="AE72" s="41">
        <v>31.077640603566536</v>
      </c>
      <c r="AG72" s="41">
        <v>83.6</v>
      </c>
      <c r="AH72" s="35">
        <f t="shared" si="18"/>
        <v>83.6</v>
      </c>
      <c r="AJ72" s="9">
        <v>208.50480109739368</v>
      </c>
      <c r="AL72" s="9">
        <v>56.50480109739368</v>
      </c>
      <c r="AN72" s="9">
        <v>152</v>
      </c>
      <c r="AO72" s="9">
        <f t="shared" si="9"/>
        <v>152</v>
      </c>
    </row>
    <row r="73" spans="1:41" ht="12.75">
      <c r="A73">
        <v>33</v>
      </c>
      <c r="B73" s="1">
        <v>2020</v>
      </c>
      <c r="C73" t="s">
        <v>4</v>
      </c>
      <c r="D73" t="s">
        <v>47</v>
      </c>
      <c r="E73" t="s">
        <v>6</v>
      </c>
      <c r="F73" t="s">
        <v>10</v>
      </c>
      <c r="G73" t="str">
        <f t="shared" si="7"/>
        <v>Sod Waterway</v>
      </c>
      <c r="H73" s="2">
        <v>1</v>
      </c>
      <c r="I73" s="3">
        <v>2569.76</v>
      </c>
      <c r="J73" s="4">
        <v>280</v>
      </c>
      <c r="K73" s="4">
        <v>40.7</v>
      </c>
      <c r="L73" s="5">
        <v>0.9</v>
      </c>
      <c r="M73" t="s">
        <v>11</v>
      </c>
      <c r="N73">
        <f t="shared" si="8"/>
        <v>10</v>
      </c>
      <c r="O73" s="6">
        <v>0.0425</v>
      </c>
      <c r="P73" s="10" t="s">
        <v>130</v>
      </c>
      <c r="Q73" s="13">
        <v>0.729</v>
      </c>
      <c r="R73" s="24">
        <f t="shared" si="10"/>
        <v>384.0877914951989</v>
      </c>
      <c r="S73" s="22">
        <f t="shared" si="11"/>
        <v>9037.359799887034</v>
      </c>
      <c r="T73" s="64">
        <f t="shared" si="12"/>
        <v>11.296699749858792</v>
      </c>
      <c r="U73" s="65">
        <f t="shared" si="13"/>
        <v>11.296699749858792</v>
      </c>
      <c r="V73" s="24">
        <v>2</v>
      </c>
      <c r="W73" s="13">
        <v>400</v>
      </c>
      <c r="X73" s="29">
        <f t="shared" si="14"/>
        <v>10</v>
      </c>
      <c r="Y73" s="23">
        <f t="shared" si="15"/>
        <v>0.729</v>
      </c>
      <c r="Z73" s="6" t="s">
        <v>155</v>
      </c>
      <c r="AA73" s="6" t="str">
        <f t="shared" si="16"/>
        <v>AUDRAIN</v>
      </c>
      <c r="AB73" s="6" t="str">
        <f t="shared" si="17"/>
        <v>Sod Waterway</v>
      </c>
      <c r="AC73" s="41">
        <v>33.79972565157751</v>
      </c>
      <c r="AE73" s="41">
        <v>9.159725651577507</v>
      </c>
      <c r="AG73" s="41">
        <v>24.640000000000004</v>
      </c>
      <c r="AH73" s="35">
        <f t="shared" si="18"/>
        <v>24.640000000000004</v>
      </c>
      <c r="AJ73" s="9">
        <v>61.45404663923184</v>
      </c>
      <c r="AL73" s="9">
        <v>16.65404663923183</v>
      </c>
      <c r="AN73" s="9">
        <v>44.80000000000001</v>
      </c>
      <c r="AO73" s="9">
        <f t="shared" si="9"/>
        <v>44.80000000000001</v>
      </c>
    </row>
    <row r="74" spans="1:41" ht="12.75">
      <c r="A74">
        <v>34</v>
      </c>
      <c r="B74" s="1">
        <v>2019</v>
      </c>
      <c r="C74" t="s">
        <v>4</v>
      </c>
      <c r="D74" t="s">
        <v>51</v>
      </c>
      <c r="E74" t="s">
        <v>6</v>
      </c>
      <c r="F74" t="s">
        <v>10</v>
      </c>
      <c r="G74" t="str">
        <f t="shared" si="7"/>
        <v>Sod Waterway</v>
      </c>
      <c r="H74" s="2">
        <v>1</v>
      </c>
      <c r="I74" s="3">
        <v>6065.07</v>
      </c>
      <c r="J74" s="4">
        <v>490</v>
      </c>
      <c r="K74" s="4">
        <v>32.8</v>
      </c>
      <c r="L74" s="5">
        <v>2</v>
      </c>
      <c r="M74" t="s">
        <v>11</v>
      </c>
      <c r="N74">
        <f t="shared" si="8"/>
        <v>10</v>
      </c>
      <c r="O74" s="6">
        <v>0.0425</v>
      </c>
      <c r="P74" s="10" t="s">
        <v>130</v>
      </c>
      <c r="Q74" s="13">
        <v>0.729</v>
      </c>
      <c r="R74" s="24">
        <f t="shared" si="10"/>
        <v>672.1536351165981</v>
      </c>
      <c r="S74" s="22">
        <f t="shared" si="11"/>
        <v>15815.379649802308</v>
      </c>
      <c r="T74" s="64">
        <f t="shared" si="12"/>
        <v>19.769224562252884</v>
      </c>
      <c r="U74" s="65">
        <f t="shared" si="13"/>
        <v>19.769224562252884</v>
      </c>
      <c r="V74" s="24">
        <v>2</v>
      </c>
      <c r="W74" s="13">
        <v>400</v>
      </c>
      <c r="X74" s="29">
        <f t="shared" si="14"/>
        <v>10</v>
      </c>
      <c r="Y74" s="23">
        <f t="shared" si="15"/>
        <v>0.729</v>
      </c>
      <c r="Z74" s="6" t="s">
        <v>155</v>
      </c>
      <c r="AA74" s="6" t="str">
        <f t="shared" si="16"/>
        <v>AUDRAIN</v>
      </c>
      <c r="AB74" s="6" t="str">
        <f t="shared" si="17"/>
        <v>Sod Waterway</v>
      </c>
      <c r="AC74" s="41">
        <v>59.149519890260635</v>
      </c>
      <c r="AE74" s="41">
        <v>16.029519890260637</v>
      </c>
      <c r="AG74" s="41">
        <v>43.12</v>
      </c>
      <c r="AH74" s="35">
        <f t="shared" si="18"/>
        <v>43.12</v>
      </c>
      <c r="AJ74" s="9">
        <v>107.5445816186557</v>
      </c>
      <c r="AL74" s="9">
        <v>29.144581618655693</v>
      </c>
      <c r="AN74" s="9">
        <v>78.4</v>
      </c>
      <c r="AO74" s="9">
        <f t="shared" si="9"/>
        <v>78.4</v>
      </c>
    </row>
    <row r="75" spans="1:41" ht="12.75">
      <c r="A75">
        <v>35</v>
      </c>
      <c r="B75" s="1">
        <v>2018</v>
      </c>
      <c r="C75" t="s">
        <v>4</v>
      </c>
      <c r="D75" t="s">
        <v>49</v>
      </c>
      <c r="E75" t="s">
        <v>6</v>
      </c>
      <c r="F75" t="s">
        <v>10</v>
      </c>
      <c r="G75" t="str">
        <f t="shared" si="7"/>
        <v>Sod Waterway</v>
      </c>
      <c r="H75" s="2">
        <v>1</v>
      </c>
      <c r="I75" s="3">
        <v>4488.24</v>
      </c>
      <c r="J75" s="4">
        <v>210</v>
      </c>
      <c r="K75" s="4">
        <v>30.8</v>
      </c>
      <c r="L75" s="5">
        <v>1.7</v>
      </c>
      <c r="M75" t="s">
        <v>11</v>
      </c>
      <c r="N75">
        <f t="shared" si="8"/>
        <v>10</v>
      </c>
      <c r="O75" s="6">
        <v>0.0425</v>
      </c>
      <c r="P75" s="10" t="s">
        <v>130</v>
      </c>
      <c r="Q75" s="13">
        <v>0.729</v>
      </c>
      <c r="R75" s="24">
        <f t="shared" si="10"/>
        <v>288.0658436213992</v>
      </c>
      <c r="S75" s="22">
        <f t="shared" si="11"/>
        <v>6778.019849915275</v>
      </c>
      <c r="T75" s="64">
        <f t="shared" si="12"/>
        <v>8.472524812394093</v>
      </c>
      <c r="U75" s="65">
        <f t="shared" si="13"/>
        <v>8.472524812394093</v>
      </c>
      <c r="V75" s="24">
        <v>2</v>
      </c>
      <c r="W75" s="13">
        <v>400</v>
      </c>
      <c r="X75" s="29">
        <f t="shared" si="14"/>
        <v>10</v>
      </c>
      <c r="Y75" s="23">
        <f t="shared" si="15"/>
        <v>0.729</v>
      </c>
      <c r="Z75" s="6" t="s">
        <v>155</v>
      </c>
      <c r="AA75" s="6" t="str">
        <f t="shared" si="16"/>
        <v>AUDRAIN</v>
      </c>
      <c r="AB75" s="6" t="str">
        <f t="shared" si="17"/>
        <v>Sod Waterway</v>
      </c>
      <c r="AC75" s="41">
        <v>25.34979423868313</v>
      </c>
      <c r="AE75" s="41">
        <v>6.869794238683127</v>
      </c>
      <c r="AG75" s="41">
        <v>18.480000000000004</v>
      </c>
      <c r="AH75" s="35">
        <f t="shared" si="18"/>
        <v>18.480000000000004</v>
      </c>
      <c r="AJ75" s="9">
        <v>46.09053497942387</v>
      </c>
      <c r="AL75" s="9">
        <v>12.49053497942387</v>
      </c>
      <c r="AN75" s="9">
        <v>33.6</v>
      </c>
      <c r="AO75" s="9">
        <f t="shared" si="9"/>
        <v>33.6</v>
      </c>
    </row>
    <row r="76" spans="1:41" ht="12.75">
      <c r="A76">
        <v>36</v>
      </c>
      <c r="B76" s="1">
        <v>2017</v>
      </c>
      <c r="C76" t="s">
        <v>4</v>
      </c>
      <c r="D76" t="s">
        <v>49</v>
      </c>
      <c r="E76" t="s">
        <v>6</v>
      </c>
      <c r="F76" t="s">
        <v>10</v>
      </c>
      <c r="G76" t="str">
        <f t="shared" si="7"/>
        <v>Sod Waterway</v>
      </c>
      <c r="H76" s="2">
        <v>2</v>
      </c>
      <c r="I76" s="3">
        <v>4695.55</v>
      </c>
      <c r="J76" s="4">
        <v>320</v>
      </c>
      <c r="K76" s="4">
        <v>26.4</v>
      </c>
      <c r="L76" s="5">
        <v>1.6</v>
      </c>
      <c r="M76" t="s">
        <v>11</v>
      </c>
      <c r="N76">
        <f t="shared" si="8"/>
        <v>10</v>
      </c>
      <c r="O76" s="6">
        <v>0.0425</v>
      </c>
      <c r="P76" s="10" t="s">
        <v>130</v>
      </c>
      <c r="Q76" s="13">
        <v>0.729</v>
      </c>
      <c r="R76" s="24">
        <f t="shared" si="10"/>
        <v>438.95747599451306</v>
      </c>
      <c r="S76" s="22">
        <f t="shared" si="11"/>
        <v>10328.411199870894</v>
      </c>
      <c r="T76" s="64">
        <f t="shared" si="12"/>
        <v>12.910513999838617</v>
      </c>
      <c r="U76" s="65">
        <f t="shared" si="13"/>
        <v>12.910513999838617</v>
      </c>
      <c r="V76" s="24">
        <v>2</v>
      </c>
      <c r="W76" s="13">
        <v>400</v>
      </c>
      <c r="X76" s="29">
        <f t="shared" si="14"/>
        <v>10</v>
      </c>
      <c r="Y76" s="23">
        <f t="shared" si="15"/>
        <v>0.729</v>
      </c>
      <c r="Z76" s="6" t="s">
        <v>155</v>
      </c>
      <c r="AA76" s="6" t="str">
        <f t="shared" si="16"/>
        <v>AUDRAIN</v>
      </c>
      <c r="AB76" s="6" t="str">
        <f t="shared" si="17"/>
        <v>Sod Waterway</v>
      </c>
      <c r="AC76" s="41">
        <v>38.628257887517144</v>
      </c>
      <c r="AE76" s="41">
        <v>10.468257887517147</v>
      </c>
      <c r="AG76" s="41">
        <v>28.159999999999997</v>
      </c>
      <c r="AH76" s="35">
        <f t="shared" si="18"/>
        <v>28.159999999999997</v>
      </c>
      <c r="AJ76" s="9">
        <v>70.23319615912209</v>
      </c>
      <c r="AL76" s="9">
        <v>19.0331961591221</v>
      </c>
      <c r="AN76" s="9">
        <v>51.19999999999999</v>
      </c>
      <c r="AO76" s="9">
        <f t="shared" si="9"/>
        <v>51.19999999999999</v>
      </c>
    </row>
    <row r="77" spans="1:41" ht="12.75">
      <c r="A77">
        <v>37</v>
      </c>
      <c r="B77" s="1">
        <v>2020</v>
      </c>
      <c r="C77" t="s">
        <v>4</v>
      </c>
      <c r="D77" t="s">
        <v>50</v>
      </c>
      <c r="E77" t="s">
        <v>6</v>
      </c>
      <c r="F77" t="s">
        <v>10</v>
      </c>
      <c r="G77" t="str">
        <f t="shared" si="7"/>
        <v>Sod Waterway</v>
      </c>
      <c r="H77" s="2">
        <v>1</v>
      </c>
      <c r="I77" s="3">
        <v>1670.59</v>
      </c>
      <c r="J77" s="4">
        <v>70</v>
      </c>
      <c r="K77" s="4">
        <v>23.4</v>
      </c>
      <c r="L77" s="5">
        <v>1.1</v>
      </c>
      <c r="M77" t="s">
        <v>11</v>
      </c>
      <c r="N77">
        <f t="shared" si="8"/>
        <v>10</v>
      </c>
      <c r="O77" s="6">
        <v>0.0425</v>
      </c>
      <c r="P77" s="10" t="s">
        <v>130</v>
      </c>
      <c r="Q77" s="13">
        <v>0.729</v>
      </c>
      <c r="R77" s="24">
        <f t="shared" si="10"/>
        <v>96.02194787379973</v>
      </c>
      <c r="S77" s="22">
        <f t="shared" si="11"/>
        <v>2259.3399499717584</v>
      </c>
      <c r="T77" s="64">
        <f t="shared" si="12"/>
        <v>2.824174937464698</v>
      </c>
      <c r="U77" s="65">
        <f t="shared" si="13"/>
        <v>2.824174937464698</v>
      </c>
      <c r="V77" s="24">
        <v>2</v>
      </c>
      <c r="W77" s="13">
        <v>400</v>
      </c>
      <c r="X77" s="29">
        <f t="shared" si="14"/>
        <v>10</v>
      </c>
      <c r="Y77" s="23">
        <f t="shared" si="15"/>
        <v>0.729</v>
      </c>
      <c r="Z77" s="6" t="s">
        <v>155</v>
      </c>
      <c r="AA77" s="6" t="str">
        <f t="shared" si="16"/>
        <v>AUDRAIN</v>
      </c>
      <c r="AB77" s="6" t="str">
        <f t="shared" si="17"/>
        <v>Sod Waterway</v>
      </c>
      <c r="AC77" s="41">
        <v>8.449931412894378</v>
      </c>
      <c r="AE77" s="41">
        <v>2.2899314128943766</v>
      </c>
      <c r="AG77" s="41">
        <v>6.160000000000001</v>
      </c>
      <c r="AH77" s="35">
        <f t="shared" si="18"/>
        <v>6.160000000000001</v>
      </c>
      <c r="AJ77" s="9">
        <v>15.36351165980796</v>
      </c>
      <c r="AL77" s="9">
        <v>4.163511659807957</v>
      </c>
      <c r="AN77" s="9">
        <v>11.200000000000003</v>
      </c>
      <c r="AO77" s="9">
        <f t="shared" si="9"/>
        <v>11.200000000000003</v>
      </c>
    </row>
    <row r="78" spans="1:41" ht="12.75">
      <c r="A78">
        <v>38</v>
      </c>
      <c r="B78" s="1">
        <v>2017</v>
      </c>
      <c r="C78" t="s">
        <v>4</v>
      </c>
      <c r="D78" t="s">
        <v>53</v>
      </c>
      <c r="E78" t="s">
        <v>6</v>
      </c>
      <c r="F78" t="s">
        <v>10</v>
      </c>
      <c r="G78" t="str">
        <f t="shared" si="7"/>
        <v>Sod Waterway</v>
      </c>
      <c r="H78" s="2">
        <v>1</v>
      </c>
      <c r="I78" s="3">
        <v>1369.56</v>
      </c>
      <c r="J78" s="4">
        <v>180</v>
      </c>
      <c r="K78" s="4">
        <v>21</v>
      </c>
      <c r="L78" s="5">
        <v>0.6</v>
      </c>
      <c r="M78" t="s">
        <v>11</v>
      </c>
      <c r="N78">
        <f t="shared" si="8"/>
        <v>10</v>
      </c>
      <c r="O78" s="6">
        <v>0.0425</v>
      </c>
      <c r="P78" s="10" t="s">
        <v>130</v>
      </c>
      <c r="Q78" s="13">
        <v>0.729</v>
      </c>
      <c r="R78" s="24">
        <f t="shared" si="10"/>
        <v>246.9135802469136</v>
      </c>
      <c r="S78" s="22">
        <f t="shared" si="11"/>
        <v>5809.731299927378</v>
      </c>
      <c r="T78" s="64">
        <f t="shared" si="12"/>
        <v>7.262164124909223</v>
      </c>
      <c r="U78" s="65">
        <f t="shared" si="13"/>
        <v>7.262164124909223</v>
      </c>
      <c r="V78" s="24">
        <v>2</v>
      </c>
      <c r="W78" s="13">
        <v>400</v>
      </c>
      <c r="X78" s="29">
        <f t="shared" si="14"/>
        <v>10</v>
      </c>
      <c r="Y78" s="23">
        <f t="shared" si="15"/>
        <v>0.729</v>
      </c>
      <c r="Z78" s="6" t="s">
        <v>155</v>
      </c>
      <c r="AA78" s="6" t="str">
        <f t="shared" si="16"/>
        <v>AUDRAIN</v>
      </c>
      <c r="AB78" s="6" t="str">
        <f t="shared" si="17"/>
        <v>Sod Waterway</v>
      </c>
      <c r="AC78" s="41">
        <v>21.728395061728396</v>
      </c>
      <c r="AE78" s="41">
        <v>5.888395061728394</v>
      </c>
      <c r="AG78" s="41">
        <v>15.840000000000002</v>
      </c>
      <c r="AH78" s="35">
        <f t="shared" si="18"/>
        <v>15.840000000000002</v>
      </c>
      <c r="AJ78" s="9">
        <v>39.50617283950618</v>
      </c>
      <c r="AL78" s="9">
        <v>10.706172839506173</v>
      </c>
      <c r="AN78" s="9">
        <v>28.800000000000004</v>
      </c>
      <c r="AO78" s="9">
        <f t="shared" si="9"/>
        <v>28.800000000000004</v>
      </c>
    </row>
    <row r="79" spans="1:41" ht="12.75">
      <c r="A79">
        <v>39</v>
      </c>
      <c r="B79" s="1">
        <v>2019</v>
      </c>
      <c r="C79" t="s">
        <v>4</v>
      </c>
      <c r="D79" t="s">
        <v>46</v>
      </c>
      <c r="E79" t="s">
        <v>6</v>
      </c>
      <c r="F79" t="s">
        <v>10</v>
      </c>
      <c r="G79" t="str">
        <f t="shared" si="7"/>
        <v>Sod Waterway</v>
      </c>
      <c r="H79" s="2">
        <v>1</v>
      </c>
      <c r="I79" s="3">
        <v>2188.74</v>
      </c>
      <c r="J79" s="4">
        <v>220</v>
      </c>
      <c r="K79" s="4">
        <v>20.4</v>
      </c>
      <c r="L79" s="5">
        <v>0.9</v>
      </c>
      <c r="M79" t="s">
        <v>11</v>
      </c>
      <c r="N79">
        <f t="shared" si="8"/>
        <v>10</v>
      </c>
      <c r="O79" s="6">
        <v>0.0425</v>
      </c>
      <c r="P79" s="10" t="s">
        <v>130</v>
      </c>
      <c r="Q79" s="13">
        <v>0.729</v>
      </c>
      <c r="R79" s="24">
        <f t="shared" si="10"/>
        <v>301.7832647462277</v>
      </c>
      <c r="S79" s="22">
        <f t="shared" si="11"/>
        <v>7100.782699911239</v>
      </c>
      <c r="T79" s="64">
        <f t="shared" si="12"/>
        <v>8.87597837488905</v>
      </c>
      <c r="U79" s="65">
        <f t="shared" si="13"/>
        <v>8.87597837488905</v>
      </c>
      <c r="V79" s="24">
        <v>2</v>
      </c>
      <c r="W79" s="13">
        <v>400</v>
      </c>
      <c r="X79" s="29">
        <f t="shared" si="14"/>
        <v>10</v>
      </c>
      <c r="Y79" s="23">
        <f t="shared" si="15"/>
        <v>0.729</v>
      </c>
      <c r="Z79" s="6" t="s">
        <v>155</v>
      </c>
      <c r="AA79" s="6" t="str">
        <f t="shared" si="16"/>
        <v>AUDRAIN</v>
      </c>
      <c r="AB79" s="6" t="str">
        <f t="shared" si="17"/>
        <v>Sod Waterway</v>
      </c>
      <c r="AC79" s="41">
        <v>26.55692729766804</v>
      </c>
      <c r="AE79" s="41">
        <v>7.19692729766804</v>
      </c>
      <c r="AG79" s="41">
        <v>19.36</v>
      </c>
      <c r="AH79" s="35">
        <f t="shared" si="18"/>
        <v>19.36</v>
      </c>
      <c r="AJ79" s="9">
        <v>48.28532235939644</v>
      </c>
      <c r="AL79" s="9">
        <v>13.085322359396436</v>
      </c>
      <c r="AN79" s="9">
        <v>35.2</v>
      </c>
      <c r="AO79" s="9">
        <f t="shared" si="9"/>
        <v>35.2</v>
      </c>
    </row>
    <row r="80" spans="1:41" ht="13.5" thickBot="1">
      <c r="A80" s="26">
        <v>40</v>
      </c>
      <c r="B80" s="45">
        <v>2019</v>
      </c>
      <c r="C80" s="26" t="s">
        <v>4</v>
      </c>
      <c r="D80" s="26" t="s">
        <v>53</v>
      </c>
      <c r="E80" s="26" t="s">
        <v>6</v>
      </c>
      <c r="F80" s="26" t="s">
        <v>10</v>
      </c>
      <c r="G80" s="26" t="str">
        <f t="shared" si="7"/>
        <v>Sod Waterway</v>
      </c>
      <c r="H80" s="46">
        <v>1</v>
      </c>
      <c r="I80" s="47">
        <v>2127.67</v>
      </c>
      <c r="J80" s="48">
        <v>320</v>
      </c>
      <c r="K80" s="48">
        <v>18</v>
      </c>
      <c r="L80" s="49">
        <v>1</v>
      </c>
      <c r="M80" s="26" t="s">
        <v>11</v>
      </c>
      <c r="N80" s="26">
        <f t="shared" si="8"/>
        <v>10</v>
      </c>
      <c r="O80" s="50">
        <v>0.0425</v>
      </c>
      <c r="P80" s="52" t="s">
        <v>130</v>
      </c>
      <c r="Q80" s="51">
        <v>0.729</v>
      </c>
      <c r="R80" s="53">
        <f t="shared" si="10"/>
        <v>438.95747599451306</v>
      </c>
      <c r="S80" s="54">
        <f t="shared" si="11"/>
        <v>10328.411199870894</v>
      </c>
      <c r="T80" s="66">
        <f t="shared" si="12"/>
        <v>12.910513999838617</v>
      </c>
      <c r="U80" s="67">
        <f t="shared" si="13"/>
        <v>12.910513999838617</v>
      </c>
      <c r="V80" s="53">
        <v>2</v>
      </c>
      <c r="W80" s="51">
        <v>400</v>
      </c>
      <c r="X80" s="55">
        <f t="shared" si="14"/>
        <v>10</v>
      </c>
      <c r="Y80" s="56">
        <f t="shared" si="15"/>
        <v>0.729</v>
      </c>
      <c r="Z80" s="50" t="s">
        <v>155</v>
      </c>
      <c r="AA80" s="50" t="str">
        <f t="shared" si="16"/>
        <v>AUDRAIN</v>
      </c>
      <c r="AB80" s="50" t="str">
        <f t="shared" si="17"/>
        <v>Sod Waterway</v>
      </c>
      <c r="AC80" s="42">
        <v>38.626720000000006</v>
      </c>
      <c r="AD80" s="26"/>
      <c r="AE80" s="42">
        <v>10.467841120000003</v>
      </c>
      <c r="AF80" s="30"/>
      <c r="AG80" s="42">
        <v>28.159999999999997</v>
      </c>
      <c r="AH80" s="34">
        <f t="shared" si="18"/>
        <v>28.158878880000003</v>
      </c>
      <c r="AJ80" s="30">
        <v>70.23319615912209</v>
      </c>
      <c r="AK80" s="30"/>
      <c r="AL80" s="30">
        <v>19.0331961591221</v>
      </c>
      <c r="AM80" s="30"/>
      <c r="AN80" s="30">
        <v>51.19999999999999</v>
      </c>
      <c r="AO80" s="30">
        <f t="shared" si="9"/>
        <v>51.19999999999999</v>
      </c>
    </row>
    <row r="81" spans="1:41" ht="13.5" thickTop="1">
      <c r="A81">
        <v>41</v>
      </c>
      <c r="B81" s="1">
        <v>2020</v>
      </c>
      <c r="C81" t="s">
        <v>4</v>
      </c>
      <c r="D81" t="s">
        <v>19</v>
      </c>
      <c r="E81" t="s">
        <v>6</v>
      </c>
      <c r="F81" t="s">
        <v>10</v>
      </c>
      <c r="G81" t="str">
        <f t="shared" si="7"/>
        <v>Sod Waterway</v>
      </c>
      <c r="H81" s="2">
        <v>1</v>
      </c>
      <c r="I81" s="3">
        <v>3176.23</v>
      </c>
      <c r="J81" s="4">
        <v>500</v>
      </c>
      <c r="K81" s="4">
        <v>15.9</v>
      </c>
      <c r="L81" s="5">
        <v>1</v>
      </c>
      <c r="M81" t="s">
        <v>11</v>
      </c>
      <c r="N81">
        <f t="shared" si="8"/>
        <v>10</v>
      </c>
      <c r="O81" s="6">
        <v>0.0425</v>
      </c>
      <c r="P81" s="10" t="s">
        <v>130</v>
      </c>
      <c r="Q81" s="13">
        <v>0.729</v>
      </c>
      <c r="R81" s="24">
        <f t="shared" si="10"/>
        <v>685.8710562414267</v>
      </c>
      <c r="S81" s="22">
        <f t="shared" si="11"/>
        <v>16138.142499798274</v>
      </c>
      <c r="T81" s="64">
        <f t="shared" si="12"/>
        <v>20.172678124747843</v>
      </c>
      <c r="U81" s="65">
        <f t="shared" si="13"/>
        <v>20.172678124747843</v>
      </c>
      <c r="V81" s="24">
        <v>2</v>
      </c>
      <c r="W81" s="13">
        <v>400</v>
      </c>
      <c r="X81" s="29">
        <f t="shared" si="14"/>
        <v>10</v>
      </c>
      <c r="Y81" s="23">
        <f t="shared" si="15"/>
        <v>0.729</v>
      </c>
      <c r="Z81" s="6" t="s">
        <v>155</v>
      </c>
      <c r="AA81" s="6" t="str">
        <f t="shared" si="16"/>
        <v>AUDRAIN</v>
      </c>
      <c r="AB81" s="6" t="str">
        <f t="shared" si="17"/>
        <v>Sod Waterway</v>
      </c>
      <c r="AC81" s="41">
        <v>60.35665294924554</v>
      </c>
      <c r="AE81" s="41">
        <v>16.356652949245543</v>
      </c>
      <c r="AG81" s="41">
        <v>44</v>
      </c>
      <c r="AH81" s="35">
        <f t="shared" si="18"/>
        <v>44</v>
      </c>
      <c r="AJ81" s="9">
        <v>109.73936899862827</v>
      </c>
      <c r="AL81" s="9">
        <v>29.739368998628265</v>
      </c>
      <c r="AN81" s="9">
        <v>80</v>
      </c>
      <c r="AO81" s="9">
        <f t="shared" si="9"/>
        <v>80</v>
      </c>
    </row>
    <row r="82" spans="1:41" ht="13.5" thickBot="1">
      <c r="A82">
        <v>42</v>
      </c>
      <c r="B82" s="1">
        <v>2016</v>
      </c>
      <c r="C82" t="s">
        <v>4</v>
      </c>
      <c r="D82" t="s">
        <v>46</v>
      </c>
      <c r="E82" t="s">
        <v>6</v>
      </c>
      <c r="F82" t="s">
        <v>10</v>
      </c>
      <c r="G82" t="str">
        <f t="shared" si="7"/>
        <v>Sod Waterway</v>
      </c>
      <c r="H82" s="2">
        <v>1</v>
      </c>
      <c r="I82" s="3">
        <v>2410.66</v>
      </c>
      <c r="J82" s="4">
        <v>270</v>
      </c>
      <c r="K82" s="4">
        <v>14</v>
      </c>
      <c r="L82" s="5">
        <v>0.8</v>
      </c>
      <c r="M82" t="s">
        <v>11</v>
      </c>
      <c r="N82">
        <f t="shared" si="8"/>
        <v>10</v>
      </c>
      <c r="O82" s="6">
        <v>0.0425</v>
      </c>
      <c r="P82" s="10" t="s">
        <v>130</v>
      </c>
      <c r="Q82" s="13">
        <v>0.729</v>
      </c>
      <c r="R82" s="24">
        <f t="shared" si="10"/>
        <v>370.3703703703704</v>
      </c>
      <c r="S82" s="22">
        <f t="shared" si="11"/>
        <v>8714.596949891067</v>
      </c>
      <c r="T82" s="64">
        <f t="shared" si="12"/>
        <v>10.893246187363834</v>
      </c>
      <c r="U82" s="65">
        <f t="shared" si="13"/>
        <v>10.893246187363834</v>
      </c>
      <c r="V82" s="24">
        <v>2</v>
      </c>
      <c r="W82" s="13">
        <v>400</v>
      </c>
      <c r="X82" s="29">
        <f t="shared" si="14"/>
        <v>10</v>
      </c>
      <c r="Y82" s="23">
        <f t="shared" si="15"/>
        <v>0.729</v>
      </c>
      <c r="Z82" s="6" t="s">
        <v>155</v>
      </c>
      <c r="AA82" s="6" t="str">
        <f t="shared" si="16"/>
        <v>AUDRAIN</v>
      </c>
      <c r="AB82" s="6" t="str">
        <f t="shared" si="17"/>
        <v>Sod Waterway</v>
      </c>
      <c r="AC82" s="42">
        <v>32.59259259259259</v>
      </c>
      <c r="AD82" s="26"/>
      <c r="AE82" s="42">
        <v>8.832592592592587</v>
      </c>
      <c r="AF82" s="30"/>
      <c r="AG82" s="42">
        <v>23.76</v>
      </c>
      <c r="AH82" s="34">
        <f>AC82-AE82</f>
        <v>23.76</v>
      </c>
      <c r="AJ82" s="30">
        <v>59.25925925925926</v>
      </c>
      <c r="AK82" s="30"/>
      <c r="AL82" s="30">
        <v>16.059259259259257</v>
      </c>
      <c r="AM82" s="30"/>
      <c r="AN82" s="30">
        <v>43.2</v>
      </c>
      <c r="AO82" s="30">
        <f t="shared" si="9"/>
        <v>43.2</v>
      </c>
    </row>
    <row r="83" spans="2:34" ht="13.5" thickTop="1">
      <c r="B83" s="1"/>
      <c r="H83" s="2"/>
      <c r="I83" s="3"/>
      <c r="J83" s="4"/>
      <c r="K83" s="4"/>
      <c r="L83" s="5"/>
      <c r="AH83" s="6"/>
    </row>
    <row r="84" spans="2:41" ht="12.75">
      <c r="B84" s="1"/>
      <c r="H84" s="2"/>
      <c r="I84" s="3"/>
      <c r="J84" s="4"/>
      <c r="K84" s="4"/>
      <c r="L84" s="5"/>
      <c r="AG84" s="9">
        <f>SUM(AG41:AG82)</f>
        <v>4005.7599999999993</v>
      </c>
      <c r="AH84" s="6" t="s">
        <v>171</v>
      </c>
      <c r="AN84" s="9">
        <f>SUM(AN41:AN83)</f>
        <v>7283.2</v>
      </c>
      <c r="AO84" s="69" t="s">
        <v>188</v>
      </c>
    </row>
    <row r="85" spans="1:41" ht="12.75">
      <c r="A85" s="13" t="s">
        <v>124</v>
      </c>
      <c r="B85" s="6" t="s">
        <v>1</v>
      </c>
      <c r="C85" s="6" t="s">
        <v>2</v>
      </c>
      <c r="D85" s="6" t="s">
        <v>3</v>
      </c>
      <c r="E85" s="6" t="s">
        <v>112</v>
      </c>
      <c r="F85" s="6" t="s">
        <v>118</v>
      </c>
      <c r="G85" s="6" t="s">
        <v>119</v>
      </c>
      <c r="H85" s="11" t="s">
        <v>113</v>
      </c>
      <c r="I85" s="6" t="s">
        <v>114</v>
      </c>
      <c r="J85" s="6" t="s">
        <v>116</v>
      </c>
      <c r="K85" s="6" t="s">
        <v>115</v>
      </c>
      <c r="L85" s="6" t="s">
        <v>0</v>
      </c>
      <c r="M85" s="6"/>
      <c r="N85" s="6" t="s">
        <v>117</v>
      </c>
      <c r="AG85" s="9">
        <f>AG84/4</f>
        <v>1001.4399999999998</v>
      </c>
      <c r="AH85" s="6" t="s">
        <v>148</v>
      </c>
      <c r="AN85" s="9">
        <f>AN84/4</f>
        <v>1820.8</v>
      </c>
      <c r="AO85" s="69" t="s">
        <v>148</v>
      </c>
    </row>
    <row r="86" spans="2:41" ht="12.75">
      <c r="B86" s="1"/>
      <c r="H86" s="2"/>
      <c r="I86" s="3"/>
      <c r="J86" s="4"/>
      <c r="K86" s="4"/>
      <c r="L86" s="5"/>
      <c r="AG86" s="9">
        <f>AG85*X82</f>
        <v>10014.399999999998</v>
      </c>
      <c r="AH86" s="6" t="s">
        <v>149</v>
      </c>
      <c r="AN86" s="9">
        <f>AN85*X82</f>
        <v>18208</v>
      </c>
      <c r="AO86" s="69" t="s">
        <v>149</v>
      </c>
    </row>
    <row r="87" spans="2:37" ht="12.75">
      <c r="B87" s="1"/>
      <c r="H87" s="2"/>
      <c r="I87" s="3"/>
      <c r="J87" s="4"/>
      <c r="K87" s="4"/>
      <c r="L87" s="5"/>
      <c r="AK87" s="70"/>
    </row>
    <row r="88" spans="1:41" ht="12.75">
      <c r="A88">
        <v>1</v>
      </c>
      <c r="B88" s="1">
        <v>2018</v>
      </c>
      <c r="C88" t="s">
        <v>4</v>
      </c>
      <c r="D88" t="s">
        <v>53</v>
      </c>
      <c r="E88" t="s">
        <v>6</v>
      </c>
      <c r="F88" t="s">
        <v>7</v>
      </c>
      <c r="G88" t="str">
        <f aca="true" t="shared" si="19" ref="G88:G119">IF(F88="DSL-04","Terrace System",IF(F88="DSL-44","Terrace System With UGO",IF(F88="DWP-03","Sod Waterway",IF(F88="DWP-01","Water and Sediment Control Basin",IF(F88="N340","Cover Crop",IF(F88="DWC-01","Water Impoundment Resevoir","Null"))))))</f>
        <v>Terrace System</v>
      </c>
      <c r="H88" s="2">
        <v>2</v>
      </c>
      <c r="I88" s="3">
        <v>9973.47</v>
      </c>
      <c r="J88" s="4">
        <v>1080</v>
      </c>
      <c r="K88" s="4">
        <v>54</v>
      </c>
      <c r="L88" s="5">
        <v>4907</v>
      </c>
      <c r="M88" t="s">
        <v>8</v>
      </c>
      <c r="N88">
        <f aca="true" t="shared" si="20" ref="N88:N119">IF(F88="N340",0,10)</f>
        <v>10</v>
      </c>
      <c r="O88" s="6">
        <v>0.0425</v>
      </c>
      <c r="P88" s="10" t="s">
        <v>130</v>
      </c>
      <c r="Q88" s="13">
        <v>0.771</v>
      </c>
      <c r="R88" s="24">
        <f aca="true" t="shared" si="21" ref="R88:R151">J88/Q88</f>
        <v>1400.7782101167315</v>
      </c>
      <c r="S88" s="22">
        <f aca="true" t="shared" si="22" ref="S88:S151">R88/O88</f>
        <v>32959.48729686427</v>
      </c>
      <c r="T88" s="64">
        <f aca="true" t="shared" si="23" ref="T88:T151">U88</f>
        <v>41.199359121080334</v>
      </c>
      <c r="U88" s="65">
        <f aca="true" t="shared" si="24" ref="U88:U151">S88/(V88*W88)</f>
        <v>41.199359121080334</v>
      </c>
      <c r="V88" s="24">
        <v>2</v>
      </c>
      <c r="W88" s="13">
        <v>400</v>
      </c>
      <c r="X88" s="29">
        <f aca="true" t="shared" si="25" ref="X88:X151">N88</f>
        <v>10</v>
      </c>
      <c r="Y88" s="23">
        <f aca="true" t="shared" si="26" ref="Y88:Y151">Q88</f>
        <v>0.771</v>
      </c>
      <c r="Z88" s="6" t="s">
        <v>155</v>
      </c>
      <c r="AA88" s="6" t="str">
        <f aca="true" t="shared" si="27" ref="AA88:AA151">E88</f>
        <v>AUDRAIN</v>
      </c>
      <c r="AB88" s="6" t="str">
        <f aca="true" t="shared" si="28" ref="AB88:AB151">G88</f>
        <v>Terrace System</v>
      </c>
      <c r="AC88" s="41">
        <v>123.26848249027238</v>
      </c>
      <c r="AE88" s="41">
        <v>28.22848249027237</v>
      </c>
      <c r="AG88" s="41">
        <v>95.04</v>
      </c>
      <c r="AH88" s="35">
        <f aca="true" t="shared" si="29" ref="AH88:AH151">AC88-AE88</f>
        <v>95.04</v>
      </c>
      <c r="AJ88" s="9">
        <v>224.12451361867707</v>
      </c>
      <c r="AL88" s="9">
        <v>51.32451361867703</v>
      </c>
      <c r="AN88" s="9">
        <v>172.80000000000004</v>
      </c>
      <c r="AO88" s="9">
        <f>AJ88-AL88</f>
        <v>172.80000000000004</v>
      </c>
    </row>
    <row r="89" spans="1:41" ht="12.75">
      <c r="A89">
        <v>2</v>
      </c>
      <c r="B89" s="1">
        <v>2018</v>
      </c>
      <c r="C89" t="s">
        <v>4</v>
      </c>
      <c r="D89" t="s">
        <v>18</v>
      </c>
      <c r="E89" t="s">
        <v>6</v>
      </c>
      <c r="F89" t="s">
        <v>7</v>
      </c>
      <c r="G89" t="str">
        <f t="shared" si="19"/>
        <v>Terrace System</v>
      </c>
      <c r="H89" s="2">
        <v>2</v>
      </c>
      <c r="I89" s="3">
        <v>13113.69</v>
      </c>
      <c r="J89" s="4">
        <v>410</v>
      </c>
      <c r="K89" s="4">
        <v>50</v>
      </c>
      <c r="L89" s="5">
        <v>6452</v>
      </c>
      <c r="M89" t="s">
        <v>8</v>
      </c>
      <c r="N89">
        <f t="shared" si="20"/>
        <v>10</v>
      </c>
      <c r="O89" s="6">
        <v>0.0425</v>
      </c>
      <c r="P89" s="10" t="s">
        <v>130</v>
      </c>
      <c r="Q89" s="13">
        <v>0.771</v>
      </c>
      <c r="R89" s="24">
        <f t="shared" si="21"/>
        <v>531.7769130998703</v>
      </c>
      <c r="S89" s="22">
        <f t="shared" si="22"/>
        <v>12512.397955291064</v>
      </c>
      <c r="T89" s="64">
        <f t="shared" si="23"/>
        <v>15.64049744411383</v>
      </c>
      <c r="U89" s="65">
        <f t="shared" si="24"/>
        <v>15.64049744411383</v>
      </c>
      <c r="V89" s="24">
        <v>2</v>
      </c>
      <c r="W89" s="13">
        <v>400</v>
      </c>
      <c r="X89" s="29">
        <f t="shared" si="25"/>
        <v>10</v>
      </c>
      <c r="Y89" s="23">
        <f t="shared" si="26"/>
        <v>0.771</v>
      </c>
      <c r="Z89" s="6" t="s">
        <v>155</v>
      </c>
      <c r="AA89" s="6" t="str">
        <f t="shared" si="27"/>
        <v>AUDRAIN</v>
      </c>
      <c r="AB89" s="6" t="str">
        <f t="shared" si="28"/>
        <v>Terrace System</v>
      </c>
      <c r="AC89" s="41">
        <v>46.79636835278858</v>
      </c>
      <c r="AE89" s="41">
        <v>10.716368352788585</v>
      </c>
      <c r="AG89" s="41">
        <v>36.080000000000005</v>
      </c>
      <c r="AH89" s="35">
        <f t="shared" si="29"/>
        <v>36.08</v>
      </c>
      <c r="AJ89" s="9">
        <v>85.08430609597924</v>
      </c>
      <c r="AL89" s="9">
        <v>19.48430609597925</v>
      </c>
      <c r="AN89" s="9">
        <v>65.6</v>
      </c>
      <c r="AO89" s="9">
        <f aca="true" t="shared" si="30" ref="AO89:AO151">AJ89-AL89</f>
        <v>65.6</v>
      </c>
    </row>
    <row r="90" spans="1:41" ht="12.75">
      <c r="A90">
        <v>3</v>
      </c>
      <c r="B90" s="1">
        <v>2017</v>
      </c>
      <c r="C90" t="s">
        <v>4</v>
      </c>
      <c r="D90" t="s">
        <v>21</v>
      </c>
      <c r="E90" t="s">
        <v>6</v>
      </c>
      <c r="F90" t="s">
        <v>7</v>
      </c>
      <c r="G90" t="str">
        <f t="shared" si="19"/>
        <v>Terrace System</v>
      </c>
      <c r="H90" s="2">
        <v>1</v>
      </c>
      <c r="I90" s="3">
        <v>10143.33</v>
      </c>
      <c r="J90" s="4">
        <v>870</v>
      </c>
      <c r="K90" s="4">
        <v>30</v>
      </c>
      <c r="L90" s="5">
        <v>5162</v>
      </c>
      <c r="M90" t="s">
        <v>8</v>
      </c>
      <c r="N90">
        <f t="shared" si="20"/>
        <v>10</v>
      </c>
      <c r="O90" s="6">
        <v>0.0425</v>
      </c>
      <c r="P90" s="10" t="s">
        <v>130</v>
      </c>
      <c r="Q90" s="13">
        <v>0.771</v>
      </c>
      <c r="R90" s="24">
        <f t="shared" si="21"/>
        <v>1128.4046692607003</v>
      </c>
      <c r="S90" s="22">
        <f t="shared" si="22"/>
        <v>26550.69810025177</v>
      </c>
      <c r="T90" s="64">
        <f t="shared" si="23"/>
        <v>33.18837262531471</v>
      </c>
      <c r="U90" s="65">
        <f t="shared" si="24"/>
        <v>33.18837262531471</v>
      </c>
      <c r="V90" s="24">
        <v>2</v>
      </c>
      <c r="W90" s="13">
        <v>400</v>
      </c>
      <c r="X90" s="29">
        <f t="shared" si="25"/>
        <v>10</v>
      </c>
      <c r="Y90" s="23">
        <f t="shared" si="26"/>
        <v>0.771</v>
      </c>
      <c r="Z90" s="6" t="s">
        <v>155</v>
      </c>
      <c r="AA90" s="6" t="str">
        <f t="shared" si="27"/>
        <v>AUDRAIN</v>
      </c>
      <c r="AB90" s="6" t="str">
        <f t="shared" si="28"/>
        <v>Terrace System</v>
      </c>
      <c r="AC90" s="41">
        <v>99.29961089494162</v>
      </c>
      <c r="AE90" s="41">
        <v>22.73961089494162</v>
      </c>
      <c r="AG90" s="41">
        <v>76.56</v>
      </c>
      <c r="AH90" s="35">
        <f t="shared" si="29"/>
        <v>76.56</v>
      </c>
      <c r="AJ90" s="9">
        <v>180.54474708171205</v>
      </c>
      <c r="AL90" s="9">
        <v>41.34474708171206</v>
      </c>
      <c r="AN90" s="9">
        <v>139.2</v>
      </c>
      <c r="AO90" s="9">
        <f t="shared" si="30"/>
        <v>139.2</v>
      </c>
    </row>
    <row r="91" spans="1:41" ht="12.75">
      <c r="A91">
        <v>4</v>
      </c>
      <c r="B91" s="1">
        <v>2017</v>
      </c>
      <c r="C91" t="s">
        <v>4</v>
      </c>
      <c r="D91" t="s">
        <v>44</v>
      </c>
      <c r="E91" t="s">
        <v>6</v>
      </c>
      <c r="F91" t="s">
        <v>7</v>
      </c>
      <c r="G91" t="str">
        <f t="shared" si="19"/>
        <v>Terrace System</v>
      </c>
      <c r="H91" s="2">
        <v>2</v>
      </c>
      <c r="I91" s="3">
        <v>5844.88</v>
      </c>
      <c r="J91" s="4">
        <v>1780</v>
      </c>
      <c r="K91" s="4">
        <v>27</v>
      </c>
      <c r="L91" s="5">
        <v>3853</v>
      </c>
      <c r="M91" t="s">
        <v>8</v>
      </c>
      <c r="N91">
        <f t="shared" si="20"/>
        <v>10</v>
      </c>
      <c r="O91" s="6">
        <v>0.0425</v>
      </c>
      <c r="P91" s="10" t="s">
        <v>130</v>
      </c>
      <c r="Q91" s="13">
        <v>0.771</v>
      </c>
      <c r="R91" s="24">
        <f t="shared" si="21"/>
        <v>2308.6900129701685</v>
      </c>
      <c r="S91" s="22">
        <f t="shared" si="22"/>
        <v>54322.117952239256</v>
      </c>
      <c r="T91" s="64">
        <f t="shared" si="23"/>
        <v>67.90264744029906</v>
      </c>
      <c r="U91" s="65">
        <f t="shared" si="24"/>
        <v>67.90264744029906</v>
      </c>
      <c r="V91" s="24">
        <v>2</v>
      </c>
      <c r="W91" s="13">
        <v>400</v>
      </c>
      <c r="X91" s="29">
        <f t="shared" si="25"/>
        <v>10</v>
      </c>
      <c r="Y91" s="23">
        <f t="shared" si="26"/>
        <v>0.771</v>
      </c>
      <c r="Z91" s="6" t="s">
        <v>155</v>
      </c>
      <c r="AA91" s="6" t="str">
        <f t="shared" si="27"/>
        <v>AUDRAIN</v>
      </c>
      <c r="AB91" s="6" t="str">
        <f t="shared" si="28"/>
        <v>Terrace System</v>
      </c>
      <c r="AC91" s="41">
        <v>203.16472114137477</v>
      </c>
      <c r="AE91" s="41">
        <v>46.52472114137481</v>
      </c>
      <c r="AG91" s="41">
        <v>156.64</v>
      </c>
      <c r="AH91" s="35">
        <f t="shared" si="29"/>
        <v>156.63999999999996</v>
      </c>
      <c r="AJ91" s="9">
        <v>369.39040207522686</v>
      </c>
      <c r="AL91" s="9">
        <v>84.5904020752269</v>
      </c>
      <c r="AN91" s="9">
        <v>284.79999999999995</v>
      </c>
      <c r="AO91" s="9">
        <f t="shared" si="30"/>
        <v>284.79999999999995</v>
      </c>
    </row>
    <row r="92" spans="1:41" ht="12.75">
      <c r="A92">
        <v>5</v>
      </c>
      <c r="B92" s="1">
        <v>2018</v>
      </c>
      <c r="C92" t="s">
        <v>4</v>
      </c>
      <c r="D92" t="s">
        <v>50</v>
      </c>
      <c r="E92" t="s">
        <v>6</v>
      </c>
      <c r="F92" t="s">
        <v>7</v>
      </c>
      <c r="G92" t="str">
        <f t="shared" si="19"/>
        <v>Terrace System</v>
      </c>
      <c r="H92" s="2">
        <v>1</v>
      </c>
      <c r="I92" s="3">
        <v>2024.37</v>
      </c>
      <c r="J92" s="4">
        <v>430</v>
      </c>
      <c r="K92" s="4">
        <v>17</v>
      </c>
      <c r="L92" s="5">
        <v>996</v>
      </c>
      <c r="M92" t="s">
        <v>8</v>
      </c>
      <c r="N92">
        <f t="shared" si="20"/>
        <v>10</v>
      </c>
      <c r="O92" s="6">
        <v>0.0425</v>
      </c>
      <c r="P92" s="10" t="s">
        <v>130</v>
      </c>
      <c r="Q92" s="13">
        <v>0.771</v>
      </c>
      <c r="R92" s="24">
        <f t="shared" si="21"/>
        <v>557.7172503242542</v>
      </c>
      <c r="S92" s="22">
        <f t="shared" si="22"/>
        <v>13122.758831158922</v>
      </c>
      <c r="T92" s="64">
        <f t="shared" si="23"/>
        <v>16.403448538948652</v>
      </c>
      <c r="U92" s="65">
        <f t="shared" si="24"/>
        <v>16.403448538948652</v>
      </c>
      <c r="V92" s="24">
        <v>2</v>
      </c>
      <c r="W92" s="13">
        <v>400</v>
      </c>
      <c r="X92" s="29">
        <f t="shared" si="25"/>
        <v>10</v>
      </c>
      <c r="Y92" s="23">
        <f t="shared" si="26"/>
        <v>0.771</v>
      </c>
      <c r="Z92" s="6" t="s">
        <v>155</v>
      </c>
      <c r="AA92" s="6" t="str">
        <f t="shared" si="27"/>
        <v>AUDRAIN</v>
      </c>
      <c r="AB92" s="6" t="str">
        <f t="shared" si="28"/>
        <v>Terrace System</v>
      </c>
      <c r="AC92" s="41">
        <v>49.07911802853437</v>
      </c>
      <c r="AE92" s="41">
        <v>11.239118028534364</v>
      </c>
      <c r="AG92" s="41">
        <v>37.83999999999999</v>
      </c>
      <c r="AH92" s="35">
        <f t="shared" si="29"/>
        <v>37.84</v>
      </c>
      <c r="AJ92" s="9">
        <v>89.23476005188067</v>
      </c>
      <c r="AL92" s="9">
        <v>20.434760051880673</v>
      </c>
      <c r="AN92" s="9">
        <v>68.8</v>
      </c>
      <c r="AO92" s="9">
        <f t="shared" si="30"/>
        <v>68.8</v>
      </c>
    </row>
    <row r="93" spans="1:41" ht="12.75">
      <c r="A93">
        <v>6</v>
      </c>
      <c r="B93" s="1">
        <v>2018</v>
      </c>
      <c r="C93" t="s">
        <v>4</v>
      </c>
      <c r="D93" t="s">
        <v>17</v>
      </c>
      <c r="E93" t="s">
        <v>6</v>
      </c>
      <c r="F93" t="s">
        <v>7</v>
      </c>
      <c r="G93" t="str">
        <f t="shared" si="19"/>
        <v>Terrace System</v>
      </c>
      <c r="H93" s="2">
        <v>1</v>
      </c>
      <c r="I93" s="3">
        <v>6902.37</v>
      </c>
      <c r="J93" s="4">
        <v>490</v>
      </c>
      <c r="K93" s="4">
        <v>15</v>
      </c>
      <c r="L93" s="5">
        <v>3396</v>
      </c>
      <c r="M93" t="s">
        <v>8</v>
      </c>
      <c r="N93">
        <f t="shared" si="20"/>
        <v>10</v>
      </c>
      <c r="O93" s="6">
        <v>0.0425</v>
      </c>
      <c r="P93" s="10" t="s">
        <v>130</v>
      </c>
      <c r="Q93" s="13">
        <v>0.771</v>
      </c>
      <c r="R93" s="24">
        <f t="shared" si="21"/>
        <v>635.5382619974059</v>
      </c>
      <c r="S93" s="22">
        <f t="shared" si="22"/>
        <v>14953.841458762492</v>
      </c>
      <c r="T93" s="64">
        <f t="shared" si="23"/>
        <v>18.692301823453114</v>
      </c>
      <c r="U93" s="65">
        <f t="shared" si="24"/>
        <v>18.692301823453114</v>
      </c>
      <c r="V93" s="24">
        <v>2</v>
      </c>
      <c r="W93" s="13">
        <v>400</v>
      </c>
      <c r="X93" s="29">
        <f t="shared" si="25"/>
        <v>10</v>
      </c>
      <c r="Y93" s="23">
        <f t="shared" si="26"/>
        <v>0.771</v>
      </c>
      <c r="Z93" s="6" t="s">
        <v>155</v>
      </c>
      <c r="AA93" s="6" t="str">
        <f t="shared" si="27"/>
        <v>AUDRAIN</v>
      </c>
      <c r="AB93" s="6" t="str">
        <f t="shared" si="28"/>
        <v>Terrace System</v>
      </c>
      <c r="AC93" s="41">
        <v>55.92736705577172</v>
      </c>
      <c r="AE93" s="41">
        <v>12.80736705577172</v>
      </c>
      <c r="AG93" s="41">
        <v>43.12</v>
      </c>
      <c r="AH93" s="35">
        <f t="shared" si="29"/>
        <v>43.12</v>
      </c>
      <c r="AJ93" s="9">
        <v>101.68612191958495</v>
      </c>
      <c r="AL93" s="9">
        <v>23.286121919584943</v>
      </c>
      <c r="AN93" s="9">
        <v>78.4</v>
      </c>
      <c r="AO93" s="9">
        <f t="shared" si="30"/>
        <v>78.4</v>
      </c>
    </row>
    <row r="94" spans="1:41" ht="12.75">
      <c r="A94">
        <v>7</v>
      </c>
      <c r="B94" s="1">
        <v>2016</v>
      </c>
      <c r="C94" t="s">
        <v>4</v>
      </c>
      <c r="D94" t="s">
        <v>51</v>
      </c>
      <c r="E94" t="s">
        <v>6</v>
      </c>
      <c r="F94" t="s">
        <v>7</v>
      </c>
      <c r="G94" t="str">
        <f t="shared" si="19"/>
        <v>Terrace System</v>
      </c>
      <c r="H94" s="2">
        <v>2</v>
      </c>
      <c r="I94" s="3">
        <v>4124.16</v>
      </c>
      <c r="J94" s="4">
        <v>984</v>
      </c>
      <c r="K94" s="4">
        <v>14.4</v>
      </c>
      <c r="L94" s="5">
        <v>2148</v>
      </c>
      <c r="M94" t="s">
        <v>8</v>
      </c>
      <c r="N94">
        <f t="shared" si="20"/>
        <v>10</v>
      </c>
      <c r="O94" s="6">
        <v>0.0425</v>
      </c>
      <c r="P94" s="10" t="s">
        <v>130</v>
      </c>
      <c r="Q94" s="13">
        <v>0.771</v>
      </c>
      <c r="R94" s="24">
        <f t="shared" si="21"/>
        <v>1276.2645914396887</v>
      </c>
      <c r="S94" s="22">
        <f t="shared" si="22"/>
        <v>30029.755092698557</v>
      </c>
      <c r="T94" s="64">
        <f t="shared" si="23"/>
        <v>37.5371938658732</v>
      </c>
      <c r="U94" s="65">
        <f t="shared" si="24"/>
        <v>37.5371938658732</v>
      </c>
      <c r="V94" s="24">
        <v>2</v>
      </c>
      <c r="W94" s="13">
        <v>400</v>
      </c>
      <c r="X94" s="29">
        <f t="shared" si="25"/>
        <v>10</v>
      </c>
      <c r="Y94" s="23">
        <f t="shared" si="26"/>
        <v>0.771</v>
      </c>
      <c r="Z94" s="6" t="s">
        <v>155</v>
      </c>
      <c r="AA94" s="6" t="str">
        <f t="shared" si="27"/>
        <v>AUDRAIN</v>
      </c>
      <c r="AB94" s="6" t="str">
        <f t="shared" si="28"/>
        <v>Terrace System</v>
      </c>
      <c r="AC94" s="41">
        <v>112.31128404669262</v>
      </c>
      <c r="AE94" s="41">
        <v>25.719284046692607</v>
      </c>
      <c r="AG94" s="41">
        <v>86.59199999999998</v>
      </c>
      <c r="AH94" s="35">
        <f t="shared" si="29"/>
        <v>86.59200000000001</v>
      </c>
      <c r="AJ94" s="9">
        <v>204.20233463035024</v>
      </c>
      <c r="AL94" s="9">
        <v>46.76233463035021</v>
      </c>
      <c r="AN94" s="9">
        <v>157.44000000000003</v>
      </c>
      <c r="AO94" s="9">
        <f t="shared" si="30"/>
        <v>157.44000000000003</v>
      </c>
    </row>
    <row r="95" spans="1:41" ht="12.75">
      <c r="A95">
        <v>8</v>
      </c>
      <c r="B95" s="1">
        <v>2019</v>
      </c>
      <c r="C95" t="s">
        <v>4</v>
      </c>
      <c r="D95" t="s">
        <v>49</v>
      </c>
      <c r="E95" t="s">
        <v>6</v>
      </c>
      <c r="F95" t="s">
        <v>7</v>
      </c>
      <c r="G95" t="str">
        <f t="shared" si="19"/>
        <v>Terrace System</v>
      </c>
      <c r="H95" s="2">
        <v>1</v>
      </c>
      <c r="I95" s="3">
        <v>6603.59</v>
      </c>
      <c r="J95" s="4">
        <v>210</v>
      </c>
      <c r="K95" s="4">
        <v>14</v>
      </c>
      <c r="L95" s="5">
        <v>3249</v>
      </c>
      <c r="M95" t="s">
        <v>8</v>
      </c>
      <c r="N95">
        <f t="shared" si="20"/>
        <v>10</v>
      </c>
      <c r="O95" s="6">
        <v>0.0425</v>
      </c>
      <c r="P95" s="10" t="s">
        <v>130</v>
      </c>
      <c r="Q95" s="13">
        <v>0.771</v>
      </c>
      <c r="R95" s="24">
        <f t="shared" si="21"/>
        <v>272.3735408560311</v>
      </c>
      <c r="S95" s="22">
        <f t="shared" si="22"/>
        <v>6408.789196612496</v>
      </c>
      <c r="T95" s="64">
        <f t="shared" si="23"/>
        <v>8.01098649576562</v>
      </c>
      <c r="U95" s="65">
        <f t="shared" si="24"/>
        <v>8.01098649576562</v>
      </c>
      <c r="V95" s="24">
        <v>2</v>
      </c>
      <c r="W95" s="13">
        <v>400</v>
      </c>
      <c r="X95" s="29">
        <f t="shared" si="25"/>
        <v>10</v>
      </c>
      <c r="Y95" s="23">
        <f t="shared" si="26"/>
        <v>0.771</v>
      </c>
      <c r="Z95" s="6" t="s">
        <v>155</v>
      </c>
      <c r="AA95" s="6" t="str">
        <f t="shared" si="27"/>
        <v>AUDRAIN</v>
      </c>
      <c r="AB95" s="6" t="str">
        <f t="shared" si="28"/>
        <v>Terrace System</v>
      </c>
      <c r="AC95" s="41">
        <v>23.968871595330732</v>
      </c>
      <c r="AE95" s="41">
        <v>5.488871595330735</v>
      </c>
      <c r="AG95" s="41">
        <v>18.480000000000004</v>
      </c>
      <c r="AH95" s="35">
        <f t="shared" si="29"/>
        <v>18.479999999999997</v>
      </c>
      <c r="AJ95" s="9">
        <v>43.57976653696497</v>
      </c>
      <c r="AL95" s="9">
        <v>9.979766536964974</v>
      </c>
      <c r="AN95" s="9">
        <v>33.599999999999994</v>
      </c>
      <c r="AO95" s="9">
        <f t="shared" si="30"/>
        <v>33.599999999999994</v>
      </c>
    </row>
    <row r="96" spans="1:41" ht="12.75">
      <c r="A96">
        <v>9</v>
      </c>
      <c r="B96" s="1">
        <v>2019</v>
      </c>
      <c r="C96" t="s">
        <v>4</v>
      </c>
      <c r="D96" t="s">
        <v>51</v>
      </c>
      <c r="E96" t="s">
        <v>6</v>
      </c>
      <c r="F96" t="s">
        <v>7</v>
      </c>
      <c r="G96" t="str">
        <f t="shared" si="19"/>
        <v>Terrace System</v>
      </c>
      <c r="H96" s="2">
        <v>1</v>
      </c>
      <c r="I96" s="3">
        <v>2209.32</v>
      </c>
      <c r="J96" s="4">
        <v>167</v>
      </c>
      <c r="K96" s="4">
        <v>12.7</v>
      </c>
      <c r="L96" s="5">
        <v>1087</v>
      </c>
      <c r="M96" t="s">
        <v>8</v>
      </c>
      <c r="N96">
        <f t="shared" si="20"/>
        <v>10</v>
      </c>
      <c r="O96" s="6">
        <v>0.0425</v>
      </c>
      <c r="P96" s="10" t="s">
        <v>130</v>
      </c>
      <c r="Q96" s="13">
        <v>0.771</v>
      </c>
      <c r="R96" s="24">
        <f t="shared" si="21"/>
        <v>216.6018158236057</v>
      </c>
      <c r="S96" s="22">
        <f t="shared" si="22"/>
        <v>5096.5133134966045</v>
      </c>
      <c r="T96" s="64">
        <f t="shared" si="23"/>
        <v>6.370641641870756</v>
      </c>
      <c r="U96" s="65">
        <f t="shared" si="24"/>
        <v>6.370641641870756</v>
      </c>
      <c r="V96" s="24">
        <v>2</v>
      </c>
      <c r="W96" s="13">
        <v>400</v>
      </c>
      <c r="X96" s="29">
        <f t="shared" si="25"/>
        <v>10</v>
      </c>
      <c r="Y96" s="23">
        <f t="shared" si="26"/>
        <v>0.771</v>
      </c>
      <c r="Z96" s="6" t="s">
        <v>155</v>
      </c>
      <c r="AA96" s="6" t="str">
        <f t="shared" si="27"/>
        <v>AUDRAIN</v>
      </c>
      <c r="AB96" s="6" t="str">
        <f t="shared" si="28"/>
        <v>Terrace System</v>
      </c>
      <c r="AC96" s="41">
        <v>19.060959792477302</v>
      </c>
      <c r="AE96" s="41">
        <v>4.3649597924773005</v>
      </c>
      <c r="AG96" s="41">
        <v>14.696</v>
      </c>
      <c r="AH96" s="35">
        <f t="shared" si="29"/>
        <v>14.696000000000002</v>
      </c>
      <c r="AJ96" s="9">
        <v>34.65629053177692</v>
      </c>
      <c r="AL96" s="9">
        <v>7.936290531776912</v>
      </c>
      <c r="AN96" s="9">
        <v>26.720000000000006</v>
      </c>
      <c r="AO96" s="9">
        <f t="shared" si="30"/>
        <v>26.720000000000006</v>
      </c>
    </row>
    <row r="97" spans="1:41" ht="13.5" thickBot="1">
      <c r="A97" s="26">
        <v>10</v>
      </c>
      <c r="B97" s="45">
        <v>2016</v>
      </c>
      <c r="C97" s="26" t="s">
        <v>4</v>
      </c>
      <c r="D97" s="26" t="s">
        <v>5</v>
      </c>
      <c r="E97" s="26" t="s">
        <v>6</v>
      </c>
      <c r="F97" s="26" t="s">
        <v>7</v>
      </c>
      <c r="G97" s="26" t="str">
        <f t="shared" si="19"/>
        <v>Terrace System</v>
      </c>
      <c r="H97" s="46">
        <v>2</v>
      </c>
      <c r="I97" s="47">
        <v>4129.92</v>
      </c>
      <c r="J97" s="48">
        <v>830</v>
      </c>
      <c r="K97" s="48">
        <v>12</v>
      </c>
      <c r="L97" s="49">
        <v>2151</v>
      </c>
      <c r="M97" s="26" t="s">
        <v>8</v>
      </c>
      <c r="N97" s="26">
        <f t="shared" si="20"/>
        <v>10</v>
      </c>
      <c r="O97" s="50">
        <v>0.0425</v>
      </c>
      <c r="P97" s="52" t="s">
        <v>130</v>
      </c>
      <c r="Q97" s="51">
        <v>0.771</v>
      </c>
      <c r="R97" s="53">
        <f t="shared" si="21"/>
        <v>1076.5239948119324</v>
      </c>
      <c r="S97" s="54">
        <f t="shared" si="22"/>
        <v>25329.976348516055</v>
      </c>
      <c r="T97" s="66">
        <f t="shared" si="23"/>
        <v>31.66247043564507</v>
      </c>
      <c r="U97" s="67">
        <f t="shared" si="24"/>
        <v>31.66247043564507</v>
      </c>
      <c r="V97" s="53">
        <v>2</v>
      </c>
      <c r="W97" s="51">
        <v>400</v>
      </c>
      <c r="X97" s="55">
        <f t="shared" si="25"/>
        <v>10</v>
      </c>
      <c r="Y97" s="56">
        <f t="shared" si="26"/>
        <v>0.771</v>
      </c>
      <c r="Z97" s="50" t="s">
        <v>155</v>
      </c>
      <c r="AA97" s="50" t="str">
        <f t="shared" si="27"/>
        <v>AUDRAIN</v>
      </c>
      <c r="AB97" s="50" t="str">
        <f t="shared" si="28"/>
        <v>Terrace System</v>
      </c>
      <c r="AC97" s="42">
        <v>94.73411154345006</v>
      </c>
      <c r="AD97" s="26"/>
      <c r="AE97" s="42">
        <v>21.694111543450077</v>
      </c>
      <c r="AF97" s="30"/>
      <c r="AG97" s="42">
        <v>73.04</v>
      </c>
      <c r="AH97" s="34">
        <f t="shared" si="29"/>
        <v>73.03999999999998</v>
      </c>
      <c r="AJ97" s="30">
        <v>172.2438391699092</v>
      </c>
      <c r="AK97" s="30"/>
      <c r="AL97" s="30">
        <v>39.44383916990921</v>
      </c>
      <c r="AM97" s="30"/>
      <c r="AN97" s="30">
        <v>132.79999999999998</v>
      </c>
      <c r="AO97" s="30">
        <f t="shared" si="30"/>
        <v>132.79999999999998</v>
      </c>
    </row>
    <row r="98" spans="1:41" ht="13.5" thickTop="1">
      <c r="A98">
        <v>11</v>
      </c>
      <c r="B98" s="1">
        <v>2017</v>
      </c>
      <c r="C98" t="s">
        <v>4</v>
      </c>
      <c r="D98" t="s">
        <v>46</v>
      </c>
      <c r="E98" t="s">
        <v>6</v>
      </c>
      <c r="F98" t="s">
        <v>7</v>
      </c>
      <c r="G98" t="str">
        <f t="shared" si="19"/>
        <v>Terrace System</v>
      </c>
      <c r="H98" s="2">
        <v>2</v>
      </c>
      <c r="I98" s="3">
        <v>6553.27</v>
      </c>
      <c r="J98" s="4">
        <v>332</v>
      </c>
      <c r="K98" s="4">
        <v>11.2</v>
      </c>
      <c r="L98" s="5">
        <v>3335</v>
      </c>
      <c r="M98" t="s">
        <v>8</v>
      </c>
      <c r="N98">
        <f t="shared" si="20"/>
        <v>10</v>
      </c>
      <c r="O98" s="6">
        <v>0.0425</v>
      </c>
      <c r="P98" s="10" t="s">
        <v>130</v>
      </c>
      <c r="Q98" s="13">
        <v>0.771</v>
      </c>
      <c r="R98" s="24">
        <f t="shared" si="21"/>
        <v>430.609597924773</v>
      </c>
      <c r="S98" s="22">
        <f t="shared" si="22"/>
        <v>10131.990539406423</v>
      </c>
      <c r="T98" s="64">
        <f t="shared" si="23"/>
        <v>12.664988174258028</v>
      </c>
      <c r="U98" s="65">
        <f t="shared" si="24"/>
        <v>12.664988174258028</v>
      </c>
      <c r="V98" s="24">
        <v>2</v>
      </c>
      <c r="W98" s="13">
        <v>400</v>
      </c>
      <c r="X98" s="29">
        <f t="shared" si="25"/>
        <v>10</v>
      </c>
      <c r="Y98" s="23">
        <f t="shared" si="26"/>
        <v>0.771</v>
      </c>
      <c r="Z98" s="6" t="s">
        <v>155</v>
      </c>
      <c r="AA98" s="6" t="str">
        <f t="shared" si="27"/>
        <v>AUDRAIN</v>
      </c>
      <c r="AB98" s="6" t="str">
        <f t="shared" si="28"/>
        <v>Terrace System</v>
      </c>
      <c r="AC98" s="41">
        <v>37.89364461738002</v>
      </c>
      <c r="AE98" s="41">
        <v>8.677644617380029</v>
      </c>
      <c r="AG98" s="41">
        <v>29.21599999999999</v>
      </c>
      <c r="AH98" s="35">
        <f t="shared" si="29"/>
        <v>29.21599999999999</v>
      </c>
      <c r="AJ98" s="9">
        <v>68.89753566796368</v>
      </c>
      <c r="AL98" s="9">
        <v>15.77753566796369</v>
      </c>
      <c r="AN98" s="9">
        <v>53.11999999999999</v>
      </c>
      <c r="AO98" s="9">
        <f t="shared" si="30"/>
        <v>53.11999999999999</v>
      </c>
    </row>
    <row r="99" spans="1:41" ht="12.75">
      <c r="A99">
        <v>12</v>
      </c>
      <c r="B99" s="1">
        <v>2017</v>
      </c>
      <c r="C99" t="s">
        <v>4</v>
      </c>
      <c r="D99" t="s">
        <v>52</v>
      </c>
      <c r="E99" t="s">
        <v>6</v>
      </c>
      <c r="F99" t="s">
        <v>7</v>
      </c>
      <c r="G99" t="str">
        <f t="shared" si="19"/>
        <v>Terrace System</v>
      </c>
      <c r="H99" s="2">
        <v>2</v>
      </c>
      <c r="I99" s="3">
        <v>5498.06</v>
      </c>
      <c r="J99" s="4">
        <v>140</v>
      </c>
      <c r="K99" s="4">
        <v>10</v>
      </c>
      <c r="L99" s="5">
        <v>2798</v>
      </c>
      <c r="M99" t="s">
        <v>8</v>
      </c>
      <c r="N99">
        <f t="shared" si="20"/>
        <v>10</v>
      </c>
      <c r="O99" s="6">
        <v>0.0425</v>
      </c>
      <c r="P99" s="10" t="s">
        <v>130</v>
      </c>
      <c r="Q99" s="13">
        <v>0.771</v>
      </c>
      <c r="R99" s="24">
        <f t="shared" si="21"/>
        <v>181.58236057068743</v>
      </c>
      <c r="S99" s="22">
        <f t="shared" si="22"/>
        <v>4272.526131074998</v>
      </c>
      <c r="T99" s="64">
        <f t="shared" si="23"/>
        <v>5.340657663843748</v>
      </c>
      <c r="U99" s="65">
        <f t="shared" si="24"/>
        <v>5.340657663843748</v>
      </c>
      <c r="V99" s="24">
        <v>2</v>
      </c>
      <c r="W99" s="13">
        <v>400</v>
      </c>
      <c r="X99" s="29">
        <f t="shared" si="25"/>
        <v>10</v>
      </c>
      <c r="Y99" s="23">
        <f t="shared" si="26"/>
        <v>0.771</v>
      </c>
      <c r="Z99" s="6" t="s">
        <v>155</v>
      </c>
      <c r="AA99" s="6" t="str">
        <f t="shared" si="27"/>
        <v>AUDRAIN</v>
      </c>
      <c r="AB99" s="6" t="str">
        <f t="shared" si="28"/>
        <v>Terrace System</v>
      </c>
      <c r="AC99" s="41">
        <v>15.979247730220495</v>
      </c>
      <c r="AE99" s="41">
        <v>3.6592477302204944</v>
      </c>
      <c r="AG99" s="41">
        <v>12.320000000000002</v>
      </c>
      <c r="AH99" s="35">
        <f t="shared" si="29"/>
        <v>12.32</v>
      </c>
      <c r="AJ99" s="9">
        <v>29.053177691309994</v>
      </c>
      <c r="AL99" s="9">
        <v>6.653177691309988</v>
      </c>
      <c r="AN99" s="9">
        <v>22.400000000000006</v>
      </c>
      <c r="AO99" s="9">
        <f t="shared" si="30"/>
        <v>22.400000000000006</v>
      </c>
    </row>
    <row r="100" spans="1:41" ht="12.75">
      <c r="A100">
        <v>13</v>
      </c>
      <c r="B100" s="1">
        <v>2016</v>
      </c>
      <c r="C100" t="s">
        <v>4</v>
      </c>
      <c r="D100" t="s">
        <v>52</v>
      </c>
      <c r="E100" t="s">
        <v>6</v>
      </c>
      <c r="F100" t="s">
        <v>7</v>
      </c>
      <c r="G100" t="str">
        <f t="shared" si="19"/>
        <v>Terrace System</v>
      </c>
      <c r="H100" s="2">
        <v>1</v>
      </c>
      <c r="I100" s="3">
        <v>1234.56</v>
      </c>
      <c r="J100" s="4">
        <v>532</v>
      </c>
      <c r="K100" s="4">
        <v>6.6</v>
      </c>
      <c r="L100" s="5">
        <v>643</v>
      </c>
      <c r="M100" t="s">
        <v>8</v>
      </c>
      <c r="N100">
        <f t="shared" si="20"/>
        <v>10</v>
      </c>
      <c r="O100" s="6">
        <v>0.0425</v>
      </c>
      <c r="P100" s="10" t="s">
        <v>130</v>
      </c>
      <c r="Q100" s="13">
        <v>0.771</v>
      </c>
      <c r="R100" s="24">
        <f t="shared" si="21"/>
        <v>690.0129701686121</v>
      </c>
      <c r="S100" s="22">
        <f t="shared" si="22"/>
        <v>16235.59929808499</v>
      </c>
      <c r="T100" s="64">
        <f t="shared" si="23"/>
        <v>20.294499122606236</v>
      </c>
      <c r="U100" s="65">
        <f t="shared" si="24"/>
        <v>20.294499122606236</v>
      </c>
      <c r="V100" s="24">
        <v>2</v>
      </c>
      <c r="W100" s="13">
        <v>400</v>
      </c>
      <c r="X100" s="29">
        <f t="shared" si="25"/>
        <v>10</v>
      </c>
      <c r="Y100" s="23">
        <f t="shared" si="26"/>
        <v>0.771</v>
      </c>
      <c r="Z100" s="6" t="s">
        <v>155</v>
      </c>
      <c r="AA100" s="6" t="str">
        <f t="shared" si="27"/>
        <v>AUDRAIN</v>
      </c>
      <c r="AB100" s="6" t="str">
        <f t="shared" si="28"/>
        <v>Terrace System</v>
      </c>
      <c r="AC100" s="41">
        <v>60.72114137483787</v>
      </c>
      <c r="AE100" s="41">
        <v>13.905141374837875</v>
      </c>
      <c r="AG100" s="41">
        <v>46.815999999999995</v>
      </c>
      <c r="AH100" s="35">
        <f t="shared" si="29"/>
        <v>46.815999999999995</v>
      </c>
      <c r="AJ100" s="9">
        <v>110.40207522697796</v>
      </c>
      <c r="AL100" s="9">
        <v>25.28207522697798</v>
      </c>
      <c r="AN100" s="9">
        <v>85.11999999999998</v>
      </c>
      <c r="AO100" s="9">
        <f t="shared" si="30"/>
        <v>85.11999999999998</v>
      </c>
    </row>
    <row r="101" spans="1:41" ht="12.75">
      <c r="A101">
        <v>14</v>
      </c>
      <c r="B101" s="1">
        <v>2018</v>
      </c>
      <c r="C101" t="s">
        <v>4</v>
      </c>
      <c r="D101" t="s">
        <v>51</v>
      </c>
      <c r="E101" t="s">
        <v>6</v>
      </c>
      <c r="F101" t="s">
        <v>7</v>
      </c>
      <c r="G101" t="str">
        <f t="shared" si="19"/>
        <v>Terrace System</v>
      </c>
      <c r="H101" s="2">
        <v>1</v>
      </c>
      <c r="I101" s="3">
        <v>1339.41</v>
      </c>
      <c r="J101" s="4">
        <v>140</v>
      </c>
      <c r="K101" s="4">
        <v>6</v>
      </c>
      <c r="L101" s="5">
        <v>659</v>
      </c>
      <c r="M101" t="s">
        <v>8</v>
      </c>
      <c r="N101">
        <f t="shared" si="20"/>
        <v>10</v>
      </c>
      <c r="O101" s="6">
        <v>0.0425</v>
      </c>
      <c r="P101" s="10" t="s">
        <v>130</v>
      </c>
      <c r="Q101" s="13">
        <v>0.771</v>
      </c>
      <c r="R101" s="24">
        <f t="shared" si="21"/>
        <v>181.58236057068743</v>
      </c>
      <c r="S101" s="22">
        <f t="shared" si="22"/>
        <v>4272.526131074998</v>
      </c>
      <c r="T101" s="64">
        <f t="shared" si="23"/>
        <v>5.340657663843748</v>
      </c>
      <c r="U101" s="65">
        <f t="shared" si="24"/>
        <v>5.340657663843748</v>
      </c>
      <c r="V101" s="24">
        <v>2</v>
      </c>
      <c r="W101" s="13">
        <v>400</v>
      </c>
      <c r="X101" s="29">
        <f t="shared" si="25"/>
        <v>10</v>
      </c>
      <c r="Y101" s="23">
        <f t="shared" si="26"/>
        <v>0.771</v>
      </c>
      <c r="Z101" s="6" t="s">
        <v>155</v>
      </c>
      <c r="AA101" s="6" t="str">
        <f t="shared" si="27"/>
        <v>AUDRAIN</v>
      </c>
      <c r="AB101" s="6" t="str">
        <f t="shared" si="28"/>
        <v>Terrace System</v>
      </c>
      <c r="AC101" s="41">
        <v>15.979247730220495</v>
      </c>
      <c r="AE101" s="41">
        <v>3.6592477302204944</v>
      </c>
      <c r="AG101" s="41">
        <v>12.320000000000002</v>
      </c>
      <c r="AH101" s="35">
        <f t="shared" si="29"/>
        <v>12.32</v>
      </c>
      <c r="AJ101" s="9">
        <v>29.053177691309994</v>
      </c>
      <c r="AL101" s="9">
        <v>6.653177691309988</v>
      </c>
      <c r="AN101" s="9">
        <v>22.400000000000006</v>
      </c>
      <c r="AO101" s="9">
        <f t="shared" si="30"/>
        <v>22.400000000000006</v>
      </c>
    </row>
    <row r="102" spans="1:41" ht="12.75">
      <c r="A102">
        <v>15</v>
      </c>
      <c r="B102" s="1">
        <v>2016</v>
      </c>
      <c r="C102" t="s">
        <v>4</v>
      </c>
      <c r="D102" t="s">
        <v>19</v>
      </c>
      <c r="E102" t="s">
        <v>6</v>
      </c>
      <c r="F102" t="s">
        <v>7</v>
      </c>
      <c r="G102" t="str">
        <f t="shared" si="19"/>
        <v>Terrace System</v>
      </c>
      <c r="H102" s="2">
        <v>1</v>
      </c>
      <c r="I102" s="3">
        <v>2985.6</v>
      </c>
      <c r="J102" s="4">
        <v>40</v>
      </c>
      <c r="K102" s="4">
        <v>4</v>
      </c>
      <c r="L102" s="5">
        <v>1555</v>
      </c>
      <c r="M102" t="s">
        <v>8</v>
      </c>
      <c r="N102">
        <f t="shared" si="20"/>
        <v>10</v>
      </c>
      <c r="O102" s="6">
        <v>0.0425</v>
      </c>
      <c r="P102" s="10" t="s">
        <v>130</v>
      </c>
      <c r="Q102" s="13">
        <v>0.771</v>
      </c>
      <c r="R102" s="24">
        <f t="shared" si="21"/>
        <v>51.880674448767834</v>
      </c>
      <c r="S102" s="22">
        <f t="shared" si="22"/>
        <v>1220.7217517357137</v>
      </c>
      <c r="T102" s="64">
        <f t="shared" si="23"/>
        <v>1.525902189669642</v>
      </c>
      <c r="U102" s="65">
        <f t="shared" si="24"/>
        <v>1.525902189669642</v>
      </c>
      <c r="V102" s="24">
        <v>2</v>
      </c>
      <c r="W102" s="13">
        <v>400</v>
      </c>
      <c r="X102" s="29">
        <f t="shared" si="25"/>
        <v>10</v>
      </c>
      <c r="Y102" s="23">
        <f t="shared" si="26"/>
        <v>0.771</v>
      </c>
      <c r="Z102" s="6" t="s">
        <v>155</v>
      </c>
      <c r="AA102" s="6" t="str">
        <f t="shared" si="27"/>
        <v>AUDRAIN</v>
      </c>
      <c r="AB102" s="6" t="str">
        <f t="shared" si="28"/>
        <v>Terrace System</v>
      </c>
      <c r="AC102" s="41">
        <v>4.56549935149157</v>
      </c>
      <c r="AE102" s="41">
        <v>1.04549935149157</v>
      </c>
      <c r="AG102" s="41">
        <v>3.5199999999999996</v>
      </c>
      <c r="AH102" s="35">
        <f t="shared" si="29"/>
        <v>3.52</v>
      </c>
      <c r="AJ102" s="9">
        <v>8.300907911802854</v>
      </c>
      <c r="AL102" s="9">
        <v>1.9009079118028538</v>
      </c>
      <c r="AN102" s="9">
        <v>6.4</v>
      </c>
      <c r="AO102" s="9">
        <f t="shared" si="30"/>
        <v>6.4</v>
      </c>
    </row>
    <row r="103" spans="1:41" ht="12.75">
      <c r="A103">
        <v>16</v>
      </c>
      <c r="B103" s="1">
        <v>2017</v>
      </c>
      <c r="C103" t="s">
        <v>4</v>
      </c>
      <c r="D103" t="s">
        <v>53</v>
      </c>
      <c r="E103" t="s">
        <v>6</v>
      </c>
      <c r="F103" t="s">
        <v>7</v>
      </c>
      <c r="G103" t="str">
        <f t="shared" si="19"/>
        <v>Terrace System</v>
      </c>
      <c r="H103" s="2">
        <v>1</v>
      </c>
      <c r="I103" s="3">
        <v>1605.4</v>
      </c>
      <c r="J103" s="4">
        <v>120</v>
      </c>
      <c r="K103" s="4">
        <v>4</v>
      </c>
      <c r="L103" s="5">
        <v>817</v>
      </c>
      <c r="M103" t="s">
        <v>8</v>
      </c>
      <c r="N103">
        <f t="shared" si="20"/>
        <v>10</v>
      </c>
      <c r="O103" s="6">
        <v>0.0425</v>
      </c>
      <c r="P103" s="10" t="s">
        <v>130</v>
      </c>
      <c r="Q103" s="13">
        <v>0.771</v>
      </c>
      <c r="R103" s="24">
        <f t="shared" si="21"/>
        <v>155.6420233463035</v>
      </c>
      <c r="S103" s="22">
        <f t="shared" si="22"/>
        <v>3662.1652552071405</v>
      </c>
      <c r="T103" s="64">
        <f t="shared" si="23"/>
        <v>4.577706569008925</v>
      </c>
      <c r="U103" s="65">
        <f t="shared" si="24"/>
        <v>4.577706569008925</v>
      </c>
      <c r="V103" s="24">
        <v>2</v>
      </c>
      <c r="W103" s="13">
        <v>400</v>
      </c>
      <c r="X103" s="29">
        <f t="shared" si="25"/>
        <v>10</v>
      </c>
      <c r="Y103" s="23">
        <f t="shared" si="26"/>
        <v>0.771</v>
      </c>
      <c r="Z103" s="6" t="s">
        <v>155</v>
      </c>
      <c r="AA103" s="6" t="str">
        <f t="shared" si="27"/>
        <v>AUDRAIN</v>
      </c>
      <c r="AB103" s="6" t="str">
        <f t="shared" si="28"/>
        <v>Terrace System</v>
      </c>
      <c r="AC103" s="41">
        <v>13.696498054474706</v>
      </c>
      <c r="AE103" s="41">
        <v>3.1364980544747088</v>
      </c>
      <c r="AG103" s="41">
        <v>10.56</v>
      </c>
      <c r="AH103" s="35">
        <f t="shared" si="29"/>
        <v>10.559999999999997</v>
      </c>
      <c r="AJ103" s="9">
        <v>24.902723735408557</v>
      </c>
      <c r="AL103" s="9">
        <v>5.702723735408558</v>
      </c>
      <c r="AN103" s="9">
        <v>19.2</v>
      </c>
      <c r="AO103" s="9">
        <f t="shared" si="30"/>
        <v>19.2</v>
      </c>
    </row>
    <row r="104" spans="1:41" ht="12.75">
      <c r="A104">
        <v>17</v>
      </c>
      <c r="B104" s="1">
        <v>2018</v>
      </c>
      <c r="C104" t="s">
        <v>4</v>
      </c>
      <c r="D104" t="s">
        <v>44</v>
      </c>
      <c r="E104" t="s">
        <v>6</v>
      </c>
      <c r="F104" t="s">
        <v>7</v>
      </c>
      <c r="G104" t="str">
        <f t="shared" si="19"/>
        <v>Terrace System</v>
      </c>
      <c r="H104" s="2">
        <v>2</v>
      </c>
      <c r="I104" s="3">
        <v>2361.76</v>
      </c>
      <c r="J104" s="4">
        <v>232</v>
      </c>
      <c r="K104" s="4">
        <v>3.4</v>
      </c>
      <c r="L104" s="5">
        <v>1162</v>
      </c>
      <c r="M104" t="s">
        <v>8</v>
      </c>
      <c r="N104">
        <f t="shared" si="20"/>
        <v>10</v>
      </c>
      <c r="O104" s="6">
        <v>0.0425</v>
      </c>
      <c r="P104" s="10" t="s">
        <v>130</v>
      </c>
      <c r="Q104" s="13">
        <v>0.771</v>
      </c>
      <c r="R104" s="24">
        <f t="shared" si="21"/>
        <v>300.90791180285345</v>
      </c>
      <c r="S104" s="22">
        <f t="shared" si="22"/>
        <v>7080.186160067139</v>
      </c>
      <c r="T104" s="64">
        <f t="shared" si="23"/>
        <v>8.850232700083923</v>
      </c>
      <c r="U104" s="65">
        <f t="shared" si="24"/>
        <v>8.850232700083923</v>
      </c>
      <c r="V104" s="24">
        <v>2</v>
      </c>
      <c r="W104" s="13">
        <v>400</v>
      </c>
      <c r="X104" s="29">
        <f t="shared" si="25"/>
        <v>10</v>
      </c>
      <c r="Y104" s="23">
        <f t="shared" si="26"/>
        <v>0.771</v>
      </c>
      <c r="Z104" s="6" t="s">
        <v>155</v>
      </c>
      <c r="AA104" s="6" t="str">
        <f t="shared" si="27"/>
        <v>AUDRAIN</v>
      </c>
      <c r="AB104" s="6" t="str">
        <f t="shared" si="28"/>
        <v>Terrace System</v>
      </c>
      <c r="AC104" s="41">
        <v>26.479896238651104</v>
      </c>
      <c r="AE104" s="41">
        <v>6.063896238651104</v>
      </c>
      <c r="AG104" s="41">
        <v>20.416</v>
      </c>
      <c r="AH104" s="35">
        <f t="shared" si="29"/>
        <v>20.416</v>
      </c>
      <c r="AJ104" s="9">
        <v>48.14526588845655</v>
      </c>
      <c r="AL104" s="9">
        <v>11.025265888456552</v>
      </c>
      <c r="AN104" s="9">
        <v>37.12</v>
      </c>
      <c r="AO104" s="9">
        <f t="shared" si="30"/>
        <v>37.12</v>
      </c>
    </row>
    <row r="105" spans="1:41" ht="12.75">
      <c r="A105">
        <v>18</v>
      </c>
      <c r="B105" s="1">
        <v>2017</v>
      </c>
      <c r="C105" t="s">
        <v>4</v>
      </c>
      <c r="D105" t="s">
        <v>19</v>
      </c>
      <c r="E105" t="s">
        <v>6</v>
      </c>
      <c r="F105" t="s">
        <v>7</v>
      </c>
      <c r="G105" t="str">
        <f t="shared" si="19"/>
        <v>Terrace System</v>
      </c>
      <c r="H105" s="2">
        <v>1</v>
      </c>
      <c r="I105" s="3">
        <v>3316.92</v>
      </c>
      <c r="J105" s="4">
        <v>70</v>
      </c>
      <c r="K105" s="4">
        <v>3</v>
      </c>
      <c r="L105" s="5">
        <v>1688</v>
      </c>
      <c r="M105" t="s">
        <v>8</v>
      </c>
      <c r="N105">
        <f t="shared" si="20"/>
        <v>10</v>
      </c>
      <c r="O105" s="6">
        <v>0.0425</v>
      </c>
      <c r="P105" s="10" t="s">
        <v>130</v>
      </c>
      <c r="Q105" s="13">
        <v>0.771</v>
      </c>
      <c r="R105" s="24">
        <f t="shared" si="21"/>
        <v>90.79118028534371</v>
      </c>
      <c r="S105" s="22">
        <f t="shared" si="22"/>
        <v>2136.263065537499</v>
      </c>
      <c r="T105" s="64">
        <f t="shared" si="23"/>
        <v>2.670328831921874</v>
      </c>
      <c r="U105" s="65">
        <f t="shared" si="24"/>
        <v>2.670328831921874</v>
      </c>
      <c r="V105" s="24">
        <v>2</v>
      </c>
      <c r="W105" s="13">
        <v>400</v>
      </c>
      <c r="X105" s="29">
        <f t="shared" si="25"/>
        <v>10</v>
      </c>
      <c r="Y105" s="23">
        <f t="shared" si="26"/>
        <v>0.771</v>
      </c>
      <c r="Z105" s="6" t="s">
        <v>155</v>
      </c>
      <c r="AA105" s="6" t="str">
        <f t="shared" si="27"/>
        <v>AUDRAIN</v>
      </c>
      <c r="AB105" s="6" t="str">
        <f t="shared" si="28"/>
        <v>Terrace System</v>
      </c>
      <c r="AC105" s="41">
        <v>7.989623865110247</v>
      </c>
      <c r="AE105" s="41">
        <v>1.8296238651102472</v>
      </c>
      <c r="AG105" s="41">
        <v>6.160000000000001</v>
      </c>
      <c r="AH105" s="35">
        <f t="shared" si="29"/>
        <v>6.16</v>
      </c>
      <c r="AJ105" s="9">
        <v>14.526588845654997</v>
      </c>
      <c r="AL105" s="9">
        <v>3.326588845654994</v>
      </c>
      <c r="AN105" s="9">
        <v>11.200000000000003</v>
      </c>
      <c r="AO105" s="9">
        <f t="shared" si="30"/>
        <v>11.200000000000003</v>
      </c>
    </row>
    <row r="106" spans="1:41" ht="12.75">
      <c r="A106">
        <v>19</v>
      </c>
      <c r="B106" s="1">
        <v>2020</v>
      </c>
      <c r="C106" t="s">
        <v>4</v>
      </c>
      <c r="D106" t="s">
        <v>51</v>
      </c>
      <c r="E106" t="s">
        <v>6</v>
      </c>
      <c r="F106" t="s">
        <v>7</v>
      </c>
      <c r="G106" t="str">
        <f t="shared" si="19"/>
        <v>Terrace System</v>
      </c>
      <c r="H106" s="2">
        <v>1</v>
      </c>
      <c r="I106" s="3">
        <v>2028.43</v>
      </c>
      <c r="J106" s="4">
        <v>88</v>
      </c>
      <c r="K106" s="4">
        <v>2.8</v>
      </c>
      <c r="L106" s="5">
        <v>998</v>
      </c>
      <c r="M106" t="s">
        <v>8</v>
      </c>
      <c r="N106">
        <f t="shared" si="20"/>
        <v>10</v>
      </c>
      <c r="O106" s="6">
        <v>0.0425</v>
      </c>
      <c r="P106" s="10" t="s">
        <v>130</v>
      </c>
      <c r="Q106" s="13">
        <v>0.771</v>
      </c>
      <c r="R106" s="24">
        <f t="shared" si="21"/>
        <v>114.13748378728923</v>
      </c>
      <c r="S106" s="22">
        <f t="shared" si="22"/>
        <v>2685.58785381857</v>
      </c>
      <c r="T106" s="64">
        <f t="shared" si="23"/>
        <v>3.3569848172732124</v>
      </c>
      <c r="U106" s="65">
        <f t="shared" si="24"/>
        <v>3.3569848172732124</v>
      </c>
      <c r="V106" s="24">
        <v>2</v>
      </c>
      <c r="W106" s="13">
        <v>400</v>
      </c>
      <c r="X106" s="29">
        <f t="shared" si="25"/>
        <v>10</v>
      </c>
      <c r="Y106" s="23">
        <f t="shared" si="26"/>
        <v>0.771</v>
      </c>
      <c r="Z106" s="6" t="s">
        <v>155</v>
      </c>
      <c r="AA106" s="6" t="str">
        <f t="shared" si="27"/>
        <v>AUDRAIN</v>
      </c>
      <c r="AB106" s="6" t="str">
        <f t="shared" si="28"/>
        <v>Terrace System</v>
      </c>
      <c r="AC106" s="41">
        <v>10.04409857328145</v>
      </c>
      <c r="AE106" s="41">
        <v>2.3000985732814536</v>
      </c>
      <c r="AG106" s="41">
        <v>7.743999999999997</v>
      </c>
      <c r="AH106" s="35">
        <f t="shared" si="29"/>
        <v>7.743999999999997</v>
      </c>
      <c r="AJ106" s="9">
        <v>18.261997405966277</v>
      </c>
      <c r="AL106" s="9">
        <v>4.181997405966278</v>
      </c>
      <c r="AN106" s="9">
        <v>14.079999999999998</v>
      </c>
      <c r="AO106" s="9">
        <f t="shared" si="30"/>
        <v>14.079999999999998</v>
      </c>
    </row>
    <row r="107" spans="1:41" ht="13.5" thickBot="1">
      <c r="A107" s="26">
        <v>20</v>
      </c>
      <c r="B107" s="45">
        <v>2019</v>
      </c>
      <c r="C107" s="26" t="s">
        <v>4</v>
      </c>
      <c r="D107" s="26" t="s">
        <v>53</v>
      </c>
      <c r="E107" s="26" t="s">
        <v>6</v>
      </c>
      <c r="F107" s="26" t="s">
        <v>7</v>
      </c>
      <c r="G107" s="26" t="str">
        <f t="shared" si="19"/>
        <v>Terrace System</v>
      </c>
      <c r="H107" s="46">
        <v>1</v>
      </c>
      <c r="I107" s="47">
        <v>609.75</v>
      </c>
      <c r="J107" s="48">
        <v>50</v>
      </c>
      <c r="K107" s="48">
        <v>2.5</v>
      </c>
      <c r="L107" s="49">
        <v>300</v>
      </c>
      <c r="M107" s="26" t="s">
        <v>8</v>
      </c>
      <c r="N107" s="26">
        <f t="shared" si="20"/>
        <v>10</v>
      </c>
      <c r="O107" s="50">
        <v>0.0425</v>
      </c>
      <c r="P107" s="52" t="s">
        <v>130</v>
      </c>
      <c r="Q107" s="51">
        <v>0.771</v>
      </c>
      <c r="R107" s="53">
        <f t="shared" si="21"/>
        <v>64.85084306095979</v>
      </c>
      <c r="S107" s="54">
        <f t="shared" si="22"/>
        <v>1525.902189669642</v>
      </c>
      <c r="T107" s="66">
        <f t="shared" si="23"/>
        <v>1.9073777370870524</v>
      </c>
      <c r="U107" s="67">
        <f t="shared" si="24"/>
        <v>1.9073777370870524</v>
      </c>
      <c r="V107" s="53">
        <v>2</v>
      </c>
      <c r="W107" s="51">
        <v>400</v>
      </c>
      <c r="X107" s="55">
        <f t="shared" si="25"/>
        <v>10</v>
      </c>
      <c r="Y107" s="56">
        <f t="shared" si="26"/>
        <v>0.771</v>
      </c>
      <c r="Z107" s="50" t="s">
        <v>155</v>
      </c>
      <c r="AA107" s="50" t="str">
        <f t="shared" si="27"/>
        <v>AUDRAIN</v>
      </c>
      <c r="AB107" s="50" t="str">
        <f t="shared" si="28"/>
        <v>Terrace System</v>
      </c>
      <c r="AC107" s="42">
        <v>5.706874189364462</v>
      </c>
      <c r="AD107" s="26"/>
      <c r="AE107" s="42">
        <v>1.3068741893644615</v>
      </c>
      <c r="AF107" s="30"/>
      <c r="AG107" s="42">
        <v>4.4</v>
      </c>
      <c r="AH107" s="34">
        <f t="shared" si="29"/>
        <v>4.4</v>
      </c>
      <c r="AJ107" s="30">
        <v>10.376134889753569</v>
      </c>
      <c r="AK107" s="30"/>
      <c r="AL107" s="30">
        <v>2.376134889753569</v>
      </c>
      <c r="AM107" s="30"/>
      <c r="AN107" s="30">
        <v>8</v>
      </c>
      <c r="AO107" s="30">
        <f t="shared" si="30"/>
        <v>8</v>
      </c>
    </row>
    <row r="108" spans="1:41" ht="13.5" thickTop="1">
      <c r="A108">
        <v>21</v>
      </c>
      <c r="B108" s="1">
        <v>2017</v>
      </c>
      <c r="C108" t="s">
        <v>4</v>
      </c>
      <c r="D108" t="s">
        <v>52</v>
      </c>
      <c r="E108" t="s">
        <v>6</v>
      </c>
      <c r="F108" t="s">
        <v>9</v>
      </c>
      <c r="G108" t="str">
        <f t="shared" si="19"/>
        <v>Terrace System With UGO</v>
      </c>
      <c r="H108" s="2">
        <v>6</v>
      </c>
      <c r="I108" s="3">
        <v>74270.98</v>
      </c>
      <c r="J108" s="4">
        <v>2550</v>
      </c>
      <c r="K108" s="4">
        <v>92</v>
      </c>
      <c r="L108" s="5">
        <v>19742</v>
      </c>
      <c r="M108" t="s">
        <v>8</v>
      </c>
      <c r="N108">
        <f t="shared" si="20"/>
        <v>10</v>
      </c>
      <c r="O108" s="6">
        <v>0.0425</v>
      </c>
      <c r="P108" s="10" t="s">
        <v>130</v>
      </c>
      <c r="Q108" s="13">
        <v>0.771</v>
      </c>
      <c r="R108" s="24">
        <f t="shared" si="21"/>
        <v>3307.3929961089493</v>
      </c>
      <c r="S108" s="22">
        <f t="shared" si="22"/>
        <v>77821.01167315175</v>
      </c>
      <c r="T108" s="64">
        <f t="shared" si="23"/>
        <v>97.27626459143968</v>
      </c>
      <c r="U108" s="65">
        <f t="shared" si="24"/>
        <v>97.27626459143968</v>
      </c>
      <c r="V108" s="24">
        <v>2</v>
      </c>
      <c r="W108" s="13">
        <v>400</v>
      </c>
      <c r="X108" s="29">
        <f t="shared" si="25"/>
        <v>10</v>
      </c>
      <c r="Y108" s="23">
        <f t="shared" si="26"/>
        <v>0.771</v>
      </c>
      <c r="Z108" s="6" t="s">
        <v>155</v>
      </c>
      <c r="AA108" s="6" t="str">
        <f t="shared" si="27"/>
        <v>AUDRAIN</v>
      </c>
      <c r="AB108" s="6" t="str">
        <f t="shared" si="28"/>
        <v>Terrace System With UGO</v>
      </c>
      <c r="AC108" s="41">
        <v>291.05058365758754</v>
      </c>
      <c r="AE108" s="41">
        <v>66.65058365758753</v>
      </c>
      <c r="AG108" s="41">
        <v>224.39999999999998</v>
      </c>
      <c r="AH108" s="35">
        <f t="shared" si="29"/>
        <v>224.4</v>
      </c>
      <c r="AJ108" s="9">
        <v>529.1828793774318</v>
      </c>
      <c r="AL108" s="9">
        <v>121.18287937743185</v>
      </c>
      <c r="AN108" s="9">
        <v>408</v>
      </c>
      <c r="AO108" s="9">
        <f t="shared" si="30"/>
        <v>408</v>
      </c>
    </row>
    <row r="109" spans="1:41" ht="12.75">
      <c r="A109">
        <v>22</v>
      </c>
      <c r="B109" s="1">
        <v>2018</v>
      </c>
      <c r="C109" t="s">
        <v>4</v>
      </c>
      <c r="D109" t="s">
        <v>46</v>
      </c>
      <c r="E109" t="s">
        <v>6</v>
      </c>
      <c r="F109" t="s">
        <v>9</v>
      </c>
      <c r="G109" t="str">
        <f t="shared" si="19"/>
        <v>Terrace System With UGO</v>
      </c>
      <c r="H109" s="2">
        <v>5</v>
      </c>
      <c r="I109" s="3">
        <v>48182.05</v>
      </c>
      <c r="J109" s="4">
        <v>2531</v>
      </c>
      <c r="K109" s="4">
        <v>79.1</v>
      </c>
      <c r="L109" s="5">
        <v>12773</v>
      </c>
      <c r="M109" t="s">
        <v>8</v>
      </c>
      <c r="N109">
        <f t="shared" si="20"/>
        <v>10</v>
      </c>
      <c r="O109" s="6">
        <v>0.0425</v>
      </c>
      <c r="P109" s="10" t="s">
        <v>130</v>
      </c>
      <c r="Q109" s="13">
        <v>0.771</v>
      </c>
      <c r="R109" s="24">
        <f t="shared" si="21"/>
        <v>3282.7496757457848</v>
      </c>
      <c r="S109" s="22">
        <f t="shared" si="22"/>
        <v>77241.16884107728</v>
      </c>
      <c r="T109" s="64">
        <f t="shared" si="23"/>
        <v>96.55146105134659</v>
      </c>
      <c r="U109" s="65">
        <f t="shared" si="24"/>
        <v>96.55146105134659</v>
      </c>
      <c r="V109" s="24">
        <v>2</v>
      </c>
      <c r="W109" s="13">
        <v>400</v>
      </c>
      <c r="X109" s="29">
        <f t="shared" si="25"/>
        <v>10</v>
      </c>
      <c r="Y109" s="23">
        <f t="shared" si="26"/>
        <v>0.771</v>
      </c>
      <c r="Z109" s="6" t="s">
        <v>155</v>
      </c>
      <c r="AA109" s="6" t="str">
        <f t="shared" si="27"/>
        <v>AUDRAIN</v>
      </c>
      <c r="AB109" s="6" t="str">
        <f t="shared" si="28"/>
        <v>Terrace System With UGO</v>
      </c>
      <c r="AC109" s="41">
        <v>288.881971465629</v>
      </c>
      <c r="AE109" s="41">
        <v>66.15397146562904</v>
      </c>
      <c r="AG109" s="41">
        <v>222.72799999999998</v>
      </c>
      <c r="AH109" s="35">
        <f t="shared" si="29"/>
        <v>222.72799999999998</v>
      </c>
      <c r="AJ109" s="9">
        <v>525.2399481193256</v>
      </c>
      <c r="AL109" s="9">
        <v>120.27994811932564</v>
      </c>
      <c r="AN109" s="9">
        <v>404.96</v>
      </c>
      <c r="AO109" s="9">
        <f t="shared" si="30"/>
        <v>404.96</v>
      </c>
    </row>
    <row r="110" spans="1:41" ht="12.75">
      <c r="A110">
        <v>23</v>
      </c>
      <c r="B110" s="1">
        <v>2017</v>
      </c>
      <c r="C110" t="s">
        <v>4</v>
      </c>
      <c r="D110" t="s">
        <v>19</v>
      </c>
      <c r="E110" t="s">
        <v>6</v>
      </c>
      <c r="F110" t="s">
        <v>9</v>
      </c>
      <c r="G110" t="str">
        <f t="shared" si="19"/>
        <v>Terrace System With UGO</v>
      </c>
      <c r="H110" s="2">
        <v>5</v>
      </c>
      <c r="I110" s="3">
        <v>44011.94</v>
      </c>
      <c r="J110" s="4">
        <v>2818</v>
      </c>
      <c r="K110" s="4">
        <v>76.5</v>
      </c>
      <c r="L110" s="5">
        <v>11696</v>
      </c>
      <c r="M110" t="s">
        <v>8</v>
      </c>
      <c r="N110">
        <f t="shared" si="20"/>
        <v>10</v>
      </c>
      <c r="O110" s="6">
        <v>0.0425</v>
      </c>
      <c r="P110" s="10" t="s">
        <v>130</v>
      </c>
      <c r="Q110" s="13">
        <v>0.771</v>
      </c>
      <c r="R110" s="24">
        <f t="shared" si="21"/>
        <v>3654.9935149156936</v>
      </c>
      <c r="S110" s="22">
        <f t="shared" si="22"/>
        <v>85999.84740978102</v>
      </c>
      <c r="T110" s="64">
        <f t="shared" si="23"/>
        <v>107.49980926222628</v>
      </c>
      <c r="U110" s="65">
        <f t="shared" si="24"/>
        <v>107.49980926222628</v>
      </c>
      <c r="V110" s="24">
        <v>2</v>
      </c>
      <c r="W110" s="13">
        <v>400</v>
      </c>
      <c r="X110" s="29">
        <f t="shared" si="25"/>
        <v>10</v>
      </c>
      <c r="Y110" s="23">
        <f t="shared" si="26"/>
        <v>0.771</v>
      </c>
      <c r="Z110" s="6" t="s">
        <v>155</v>
      </c>
      <c r="AA110" s="6" t="str">
        <f t="shared" si="27"/>
        <v>AUDRAIN</v>
      </c>
      <c r="AB110" s="6" t="str">
        <f t="shared" si="28"/>
        <v>Terrace System With UGO</v>
      </c>
      <c r="AC110" s="41">
        <v>321.639429312581</v>
      </c>
      <c r="AE110" s="41">
        <v>73.65542931258102</v>
      </c>
      <c r="AG110" s="41">
        <v>247.98399999999998</v>
      </c>
      <c r="AH110" s="35">
        <f t="shared" si="29"/>
        <v>247.98399999999998</v>
      </c>
      <c r="AJ110" s="9">
        <v>584.798962386511</v>
      </c>
      <c r="AL110" s="9">
        <v>133.918962386511</v>
      </c>
      <c r="AN110" s="9">
        <v>450.88</v>
      </c>
      <c r="AO110" s="9">
        <f t="shared" si="30"/>
        <v>450.88</v>
      </c>
    </row>
    <row r="111" spans="1:41" ht="12.75">
      <c r="A111">
        <v>24</v>
      </c>
      <c r="B111" s="1">
        <v>2018</v>
      </c>
      <c r="C111" t="s">
        <v>4</v>
      </c>
      <c r="D111" t="s">
        <v>53</v>
      </c>
      <c r="E111" t="s">
        <v>6</v>
      </c>
      <c r="F111" t="s">
        <v>9</v>
      </c>
      <c r="G111" t="str">
        <f t="shared" si="19"/>
        <v>Terrace System With UGO</v>
      </c>
      <c r="H111" s="2">
        <v>3</v>
      </c>
      <c r="I111" s="3">
        <v>33867.8</v>
      </c>
      <c r="J111" s="4">
        <v>1880</v>
      </c>
      <c r="K111" s="4">
        <v>72</v>
      </c>
      <c r="L111" s="5">
        <v>8298</v>
      </c>
      <c r="M111" t="s">
        <v>8</v>
      </c>
      <c r="N111">
        <f t="shared" si="20"/>
        <v>10</v>
      </c>
      <c r="O111" s="6">
        <v>0.0425</v>
      </c>
      <c r="P111" s="10" t="s">
        <v>130</v>
      </c>
      <c r="Q111" s="13">
        <v>0.771</v>
      </c>
      <c r="R111" s="24">
        <f t="shared" si="21"/>
        <v>2438.391699092088</v>
      </c>
      <c r="S111" s="22">
        <f t="shared" si="22"/>
        <v>57373.922331578535</v>
      </c>
      <c r="T111" s="64">
        <f t="shared" si="23"/>
        <v>71.71740291447317</v>
      </c>
      <c r="U111" s="65">
        <f t="shared" si="24"/>
        <v>71.71740291447317</v>
      </c>
      <c r="V111" s="24">
        <v>2</v>
      </c>
      <c r="W111" s="13">
        <v>400</v>
      </c>
      <c r="X111" s="29">
        <f t="shared" si="25"/>
        <v>10</v>
      </c>
      <c r="Y111" s="23">
        <f t="shared" si="26"/>
        <v>0.771</v>
      </c>
      <c r="Z111" s="6" t="s">
        <v>155</v>
      </c>
      <c r="AA111" s="6" t="str">
        <f t="shared" si="27"/>
        <v>AUDRAIN</v>
      </c>
      <c r="AB111" s="6" t="str">
        <f t="shared" si="28"/>
        <v>Terrace System With UGO</v>
      </c>
      <c r="AC111" s="41">
        <v>214.57846952010377</v>
      </c>
      <c r="AE111" s="41">
        <v>49.13846952010377</v>
      </c>
      <c r="AG111" s="41">
        <v>165.44</v>
      </c>
      <c r="AH111" s="35">
        <f t="shared" si="29"/>
        <v>165.44</v>
      </c>
      <c r="AJ111" s="9">
        <v>390.1426718547341</v>
      </c>
      <c r="AL111" s="9">
        <v>89.34267185473408</v>
      </c>
      <c r="AN111" s="9">
        <v>300.8</v>
      </c>
      <c r="AO111" s="9">
        <f t="shared" si="30"/>
        <v>300.8</v>
      </c>
    </row>
    <row r="112" spans="1:41" ht="12.75">
      <c r="A112">
        <v>25</v>
      </c>
      <c r="B112" s="1">
        <v>2017</v>
      </c>
      <c r="C112" t="s">
        <v>4</v>
      </c>
      <c r="D112" t="s">
        <v>46</v>
      </c>
      <c r="E112" t="s">
        <v>6</v>
      </c>
      <c r="F112" t="s">
        <v>9</v>
      </c>
      <c r="G112" t="str">
        <f t="shared" si="19"/>
        <v>Terrace System With UGO</v>
      </c>
      <c r="H112" s="2">
        <v>7</v>
      </c>
      <c r="I112" s="3">
        <v>49184.56</v>
      </c>
      <c r="J112" s="4">
        <v>2224</v>
      </c>
      <c r="K112" s="4">
        <v>65.6</v>
      </c>
      <c r="L112" s="5">
        <v>11384</v>
      </c>
      <c r="M112" t="s">
        <v>8</v>
      </c>
      <c r="N112">
        <f t="shared" si="20"/>
        <v>10</v>
      </c>
      <c r="O112" s="6">
        <v>0.0425</v>
      </c>
      <c r="P112" s="10" t="s">
        <v>130</v>
      </c>
      <c r="Q112" s="13">
        <v>0.771</v>
      </c>
      <c r="R112" s="24">
        <f t="shared" si="21"/>
        <v>2884.5654993514913</v>
      </c>
      <c r="S112" s="22">
        <f t="shared" si="22"/>
        <v>67872.12939650567</v>
      </c>
      <c r="T112" s="64">
        <f t="shared" si="23"/>
        <v>84.84016174563209</v>
      </c>
      <c r="U112" s="65">
        <f t="shared" si="24"/>
        <v>84.84016174563209</v>
      </c>
      <c r="V112" s="24">
        <v>2</v>
      </c>
      <c r="W112" s="13">
        <v>400</v>
      </c>
      <c r="X112" s="29">
        <f t="shared" si="25"/>
        <v>10</v>
      </c>
      <c r="Y112" s="23">
        <f t="shared" si="26"/>
        <v>0.771</v>
      </c>
      <c r="Z112" s="6" t="s">
        <v>155</v>
      </c>
      <c r="AA112" s="6" t="str">
        <f t="shared" si="27"/>
        <v>AUDRAIN</v>
      </c>
      <c r="AB112" s="6" t="str">
        <f t="shared" si="28"/>
        <v>Terrace System With UGO</v>
      </c>
      <c r="AC112" s="41">
        <v>253.84176394293124</v>
      </c>
      <c r="AE112" s="41">
        <v>58.12976394293128</v>
      </c>
      <c r="AG112" s="41">
        <v>195.71199999999996</v>
      </c>
      <c r="AH112" s="35">
        <f t="shared" si="29"/>
        <v>195.71199999999996</v>
      </c>
      <c r="AJ112" s="9">
        <v>461.5304798962386</v>
      </c>
      <c r="AL112" s="9">
        <v>105.69047989623863</v>
      </c>
      <c r="AN112" s="9">
        <v>355.84</v>
      </c>
      <c r="AO112" s="9">
        <f t="shared" si="30"/>
        <v>355.84</v>
      </c>
    </row>
    <row r="113" spans="1:41" ht="12.75">
      <c r="A113">
        <v>26</v>
      </c>
      <c r="B113" s="1">
        <v>2018</v>
      </c>
      <c r="C113" t="s">
        <v>4</v>
      </c>
      <c r="D113" t="s">
        <v>52</v>
      </c>
      <c r="E113" t="s">
        <v>6</v>
      </c>
      <c r="F113" t="s">
        <v>9</v>
      </c>
      <c r="G113" t="str">
        <f t="shared" si="19"/>
        <v>Terrace System With UGO</v>
      </c>
      <c r="H113" s="2">
        <v>3</v>
      </c>
      <c r="I113" s="3">
        <v>32653.8</v>
      </c>
      <c r="J113" s="4">
        <v>1130</v>
      </c>
      <c r="K113" s="4">
        <v>65</v>
      </c>
      <c r="L113" s="5">
        <v>7346</v>
      </c>
      <c r="M113" t="s">
        <v>8</v>
      </c>
      <c r="N113">
        <f t="shared" si="20"/>
        <v>10</v>
      </c>
      <c r="O113" s="6">
        <v>0.0425</v>
      </c>
      <c r="P113" s="10" t="s">
        <v>130</v>
      </c>
      <c r="Q113" s="13">
        <v>0.771</v>
      </c>
      <c r="R113" s="24">
        <f t="shared" si="21"/>
        <v>1465.6290531776913</v>
      </c>
      <c r="S113" s="22">
        <f t="shared" si="22"/>
        <v>34485.38948653391</v>
      </c>
      <c r="T113" s="64">
        <f t="shared" si="23"/>
        <v>43.10673685816739</v>
      </c>
      <c r="U113" s="65">
        <f t="shared" si="24"/>
        <v>43.10673685816739</v>
      </c>
      <c r="V113" s="24">
        <v>2</v>
      </c>
      <c r="W113" s="13">
        <v>400</v>
      </c>
      <c r="X113" s="29">
        <f t="shared" si="25"/>
        <v>10</v>
      </c>
      <c r="Y113" s="23">
        <f t="shared" si="26"/>
        <v>0.771</v>
      </c>
      <c r="Z113" s="6" t="s">
        <v>155</v>
      </c>
      <c r="AA113" s="6" t="str">
        <f t="shared" si="27"/>
        <v>AUDRAIN</v>
      </c>
      <c r="AB113" s="6" t="str">
        <f t="shared" si="28"/>
        <v>Terrace System With UGO</v>
      </c>
      <c r="AC113" s="41">
        <v>128.97535667963683</v>
      </c>
      <c r="AE113" s="41">
        <v>29.535356679636834</v>
      </c>
      <c r="AG113" s="41">
        <v>99.44</v>
      </c>
      <c r="AH113" s="35">
        <f t="shared" si="29"/>
        <v>99.44</v>
      </c>
      <c r="AJ113" s="9">
        <v>234.5006485084306</v>
      </c>
      <c r="AL113" s="9">
        <v>53.70064850843059</v>
      </c>
      <c r="AN113" s="9">
        <v>180.8</v>
      </c>
      <c r="AO113" s="9">
        <f t="shared" si="30"/>
        <v>180.8</v>
      </c>
    </row>
    <row r="114" spans="1:41" ht="12.75">
      <c r="A114">
        <v>27</v>
      </c>
      <c r="B114" s="1">
        <v>2016</v>
      </c>
      <c r="C114" t="s">
        <v>4</v>
      </c>
      <c r="D114" t="s">
        <v>46</v>
      </c>
      <c r="E114" t="s">
        <v>6</v>
      </c>
      <c r="F114" t="s">
        <v>9</v>
      </c>
      <c r="G114" t="str">
        <f t="shared" si="19"/>
        <v>Terrace System With UGO</v>
      </c>
      <c r="H114" s="2">
        <v>5</v>
      </c>
      <c r="I114" s="3">
        <v>32218.65</v>
      </c>
      <c r="J114" s="4">
        <v>3486</v>
      </c>
      <c r="K114" s="4">
        <v>49</v>
      </c>
      <c r="L114" s="5">
        <v>10917</v>
      </c>
      <c r="M114" t="s">
        <v>8</v>
      </c>
      <c r="N114">
        <f t="shared" si="20"/>
        <v>10</v>
      </c>
      <c r="O114" s="6">
        <v>0.0425</v>
      </c>
      <c r="P114" s="10" t="s">
        <v>130</v>
      </c>
      <c r="Q114" s="13">
        <v>0.771</v>
      </c>
      <c r="R114" s="24">
        <f t="shared" si="21"/>
        <v>4521.400778210116</v>
      </c>
      <c r="S114" s="22">
        <f t="shared" si="22"/>
        <v>106385.90066376743</v>
      </c>
      <c r="T114" s="64">
        <f t="shared" si="23"/>
        <v>132.9823758297093</v>
      </c>
      <c r="U114" s="65">
        <f t="shared" si="24"/>
        <v>132.9823758297093</v>
      </c>
      <c r="V114" s="24">
        <v>2</v>
      </c>
      <c r="W114" s="13">
        <v>400</v>
      </c>
      <c r="X114" s="29">
        <f t="shared" si="25"/>
        <v>10</v>
      </c>
      <c r="Y114" s="23">
        <f t="shared" si="26"/>
        <v>0.771</v>
      </c>
      <c r="Z114" s="6" t="s">
        <v>155</v>
      </c>
      <c r="AA114" s="6" t="str">
        <f t="shared" si="27"/>
        <v>AUDRAIN</v>
      </c>
      <c r="AB114" s="6" t="str">
        <f t="shared" si="28"/>
        <v>Terrace System With UGO</v>
      </c>
      <c r="AC114" s="41">
        <v>397.8832684824902</v>
      </c>
      <c r="AE114" s="41">
        <v>91.11526848249031</v>
      </c>
      <c r="AG114" s="41">
        <v>306.7679999999999</v>
      </c>
      <c r="AH114" s="35">
        <f t="shared" si="29"/>
        <v>306.7679999999999</v>
      </c>
      <c r="AJ114" s="9">
        <v>723.4241245136187</v>
      </c>
      <c r="AL114" s="9">
        <v>165.66412451361884</v>
      </c>
      <c r="AN114" s="9">
        <v>557.7599999999999</v>
      </c>
      <c r="AO114" s="9">
        <f t="shared" si="30"/>
        <v>557.7599999999999</v>
      </c>
    </row>
    <row r="115" spans="1:41" ht="12.75">
      <c r="A115">
        <v>28</v>
      </c>
      <c r="B115" s="1">
        <v>2018</v>
      </c>
      <c r="C115" t="s">
        <v>4</v>
      </c>
      <c r="D115" t="s">
        <v>49</v>
      </c>
      <c r="E115" t="s">
        <v>6</v>
      </c>
      <c r="F115" t="s">
        <v>9</v>
      </c>
      <c r="G115" t="str">
        <f t="shared" si="19"/>
        <v>Terrace System With UGO</v>
      </c>
      <c r="H115" s="2">
        <v>1</v>
      </c>
      <c r="I115" s="3">
        <v>18011.76</v>
      </c>
      <c r="J115" s="4">
        <v>1440</v>
      </c>
      <c r="K115" s="4">
        <v>48.5</v>
      </c>
      <c r="L115" s="5">
        <v>4499</v>
      </c>
      <c r="M115" t="s">
        <v>8</v>
      </c>
      <c r="N115">
        <f t="shared" si="20"/>
        <v>10</v>
      </c>
      <c r="O115" s="6">
        <v>0.0425</v>
      </c>
      <c r="P115" s="10" t="s">
        <v>130</v>
      </c>
      <c r="Q115" s="13">
        <v>0.771</v>
      </c>
      <c r="R115" s="24">
        <f t="shared" si="21"/>
        <v>1867.704280155642</v>
      </c>
      <c r="S115" s="22">
        <f t="shared" si="22"/>
        <v>43945.98306248569</v>
      </c>
      <c r="T115" s="64">
        <f t="shared" si="23"/>
        <v>54.932478828107115</v>
      </c>
      <c r="U115" s="65">
        <f t="shared" si="24"/>
        <v>54.932478828107115</v>
      </c>
      <c r="V115" s="24">
        <v>2</v>
      </c>
      <c r="W115" s="13">
        <v>400</v>
      </c>
      <c r="X115" s="29">
        <f t="shared" si="25"/>
        <v>10</v>
      </c>
      <c r="Y115" s="23">
        <f t="shared" si="26"/>
        <v>0.771</v>
      </c>
      <c r="Z115" s="6" t="s">
        <v>155</v>
      </c>
      <c r="AA115" s="6" t="str">
        <f t="shared" si="27"/>
        <v>AUDRAIN</v>
      </c>
      <c r="AB115" s="6" t="str">
        <f t="shared" si="28"/>
        <v>Terrace System With UGO</v>
      </c>
      <c r="AC115" s="41">
        <v>164.35797665369645</v>
      </c>
      <c r="AE115" s="41">
        <v>37.637976653696455</v>
      </c>
      <c r="AG115" s="41">
        <v>126.72000000000001</v>
      </c>
      <c r="AH115" s="35">
        <f t="shared" si="29"/>
        <v>126.72</v>
      </c>
      <c r="AJ115" s="9">
        <v>298.83268482490274</v>
      </c>
      <c r="AL115" s="9">
        <v>68.43268482490274</v>
      </c>
      <c r="AN115" s="9">
        <v>230.4</v>
      </c>
      <c r="AO115" s="9">
        <f t="shared" si="30"/>
        <v>230.4</v>
      </c>
    </row>
    <row r="116" spans="1:41" ht="12.75">
      <c r="A116">
        <v>29</v>
      </c>
      <c r="B116" s="1">
        <v>2016</v>
      </c>
      <c r="C116" t="s">
        <v>4</v>
      </c>
      <c r="D116" t="s">
        <v>51</v>
      </c>
      <c r="E116" t="s">
        <v>6</v>
      </c>
      <c r="F116" t="s">
        <v>9</v>
      </c>
      <c r="G116" t="str">
        <f t="shared" si="19"/>
        <v>Terrace System With UGO</v>
      </c>
      <c r="H116" s="2">
        <v>4</v>
      </c>
      <c r="I116" s="3">
        <v>30883.06</v>
      </c>
      <c r="J116" s="4">
        <v>1379</v>
      </c>
      <c r="K116" s="4">
        <v>48.3</v>
      </c>
      <c r="L116" s="5">
        <v>7994</v>
      </c>
      <c r="M116" t="s">
        <v>8</v>
      </c>
      <c r="N116">
        <f t="shared" si="20"/>
        <v>10</v>
      </c>
      <c r="O116" s="6">
        <v>0.0425</v>
      </c>
      <c r="P116" s="10" t="s">
        <v>130</v>
      </c>
      <c r="Q116" s="13">
        <v>0.771</v>
      </c>
      <c r="R116" s="24">
        <f t="shared" si="21"/>
        <v>1788.586251621271</v>
      </c>
      <c r="S116" s="22">
        <f t="shared" si="22"/>
        <v>42084.38239108873</v>
      </c>
      <c r="T116" s="64">
        <f t="shared" si="23"/>
        <v>52.60547798886091</v>
      </c>
      <c r="U116" s="65">
        <f t="shared" si="24"/>
        <v>52.60547798886091</v>
      </c>
      <c r="V116" s="24">
        <v>2</v>
      </c>
      <c r="W116" s="13">
        <v>400</v>
      </c>
      <c r="X116" s="29">
        <f t="shared" si="25"/>
        <v>10</v>
      </c>
      <c r="Y116" s="23">
        <f t="shared" si="26"/>
        <v>0.771</v>
      </c>
      <c r="Z116" s="6" t="s">
        <v>155</v>
      </c>
      <c r="AA116" s="6" t="str">
        <f t="shared" si="27"/>
        <v>AUDRAIN</v>
      </c>
      <c r="AB116" s="6" t="str">
        <f t="shared" si="28"/>
        <v>Terrace System With UGO</v>
      </c>
      <c r="AC116" s="41">
        <v>157.39559014267184</v>
      </c>
      <c r="AE116" s="41">
        <v>36.043590142671846</v>
      </c>
      <c r="AG116" s="41">
        <v>121.35199999999998</v>
      </c>
      <c r="AH116" s="35">
        <f t="shared" si="29"/>
        <v>121.35199999999999</v>
      </c>
      <c r="AJ116" s="9">
        <v>286.1738002594034</v>
      </c>
      <c r="AL116" s="9">
        <v>65.53380025940339</v>
      </c>
      <c r="AN116" s="9">
        <v>220.64</v>
      </c>
      <c r="AO116" s="9">
        <f t="shared" si="30"/>
        <v>220.64</v>
      </c>
    </row>
    <row r="117" spans="1:41" ht="13.5" thickBot="1">
      <c r="A117" s="26">
        <v>30</v>
      </c>
      <c r="B117" s="45">
        <v>2018</v>
      </c>
      <c r="C117" s="26" t="s">
        <v>4</v>
      </c>
      <c r="D117" s="26" t="s">
        <v>18</v>
      </c>
      <c r="E117" s="26" t="s">
        <v>6</v>
      </c>
      <c r="F117" s="26" t="s">
        <v>9</v>
      </c>
      <c r="G117" s="26" t="str">
        <f t="shared" si="19"/>
        <v>Terrace System With UGO</v>
      </c>
      <c r="H117" s="46">
        <v>2</v>
      </c>
      <c r="I117" s="47">
        <v>22919.32</v>
      </c>
      <c r="J117" s="48">
        <v>1860</v>
      </c>
      <c r="K117" s="48">
        <v>45</v>
      </c>
      <c r="L117" s="49">
        <v>5267</v>
      </c>
      <c r="M117" s="26" t="s">
        <v>8</v>
      </c>
      <c r="N117" s="26">
        <f t="shared" si="20"/>
        <v>10</v>
      </c>
      <c r="O117" s="50">
        <v>0.0425</v>
      </c>
      <c r="P117" s="52" t="s">
        <v>130</v>
      </c>
      <c r="Q117" s="51">
        <v>0.771</v>
      </c>
      <c r="R117" s="53">
        <f t="shared" si="21"/>
        <v>2412.4513618677042</v>
      </c>
      <c r="S117" s="54">
        <f t="shared" si="22"/>
        <v>56763.56145571068</v>
      </c>
      <c r="T117" s="66">
        <f t="shared" si="23"/>
        <v>70.95445181963835</v>
      </c>
      <c r="U117" s="67">
        <f t="shared" si="24"/>
        <v>70.95445181963835</v>
      </c>
      <c r="V117" s="53">
        <v>2</v>
      </c>
      <c r="W117" s="51">
        <v>400</v>
      </c>
      <c r="X117" s="55">
        <f t="shared" si="25"/>
        <v>10</v>
      </c>
      <c r="Y117" s="56">
        <f t="shared" si="26"/>
        <v>0.771</v>
      </c>
      <c r="Z117" s="50" t="s">
        <v>155</v>
      </c>
      <c r="AA117" s="50" t="str">
        <f t="shared" si="27"/>
        <v>AUDRAIN</v>
      </c>
      <c r="AB117" s="50" t="str">
        <f t="shared" si="28"/>
        <v>Terrace System With UGO</v>
      </c>
      <c r="AC117" s="42">
        <v>212.29571984435796</v>
      </c>
      <c r="AD117" s="26"/>
      <c r="AE117" s="42">
        <v>48.61571984435798</v>
      </c>
      <c r="AF117" s="30"/>
      <c r="AG117" s="42">
        <v>163.67999999999998</v>
      </c>
      <c r="AH117" s="34">
        <f t="shared" si="29"/>
        <v>163.67999999999998</v>
      </c>
      <c r="AJ117" s="30">
        <v>385.9922178988327</v>
      </c>
      <c r="AK117" s="30"/>
      <c r="AL117" s="30">
        <v>88.39221789883266</v>
      </c>
      <c r="AM117" s="30"/>
      <c r="AN117" s="30">
        <v>297.6</v>
      </c>
      <c r="AO117" s="30">
        <f t="shared" si="30"/>
        <v>297.6</v>
      </c>
    </row>
    <row r="118" spans="1:41" ht="13.5" thickTop="1">
      <c r="A118">
        <v>31</v>
      </c>
      <c r="B118" s="1">
        <v>2018</v>
      </c>
      <c r="C118" t="s">
        <v>4</v>
      </c>
      <c r="D118" t="s">
        <v>44</v>
      </c>
      <c r="E118" t="s">
        <v>6</v>
      </c>
      <c r="F118" t="s">
        <v>9</v>
      </c>
      <c r="G118" t="str">
        <f t="shared" si="19"/>
        <v>Terrace System With UGO</v>
      </c>
      <c r="H118" s="2">
        <v>4</v>
      </c>
      <c r="I118" s="3">
        <v>46385.7</v>
      </c>
      <c r="J118" s="4">
        <v>1735</v>
      </c>
      <c r="K118" s="4">
        <v>42.2</v>
      </c>
      <c r="L118" s="5">
        <v>10614</v>
      </c>
      <c r="M118" t="s">
        <v>8</v>
      </c>
      <c r="N118">
        <f t="shared" si="20"/>
        <v>10</v>
      </c>
      <c r="O118" s="6">
        <v>0.0425</v>
      </c>
      <c r="P118" s="10" t="s">
        <v>130</v>
      </c>
      <c r="Q118" s="13">
        <v>0.771</v>
      </c>
      <c r="R118" s="24">
        <f t="shared" si="21"/>
        <v>2250.324254215305</v>
      </c>
      <c r="S118" s="22">
        <f t="shared" si="22"/>
        <v>52948.80598153658</v>
      </c>
      <c r="T118" s="64">
        <f t="shared" si="23"/>
        <v>66.18600747692072</v>
      </c>
      <c r="U118" s="65">
        <f t="shared" si="24"/>
        <v>66.18600747692072</v>
      </c>
      <c r="V118" s="24">
        <v>2</v>
      </c>
      <c r="W118" s="13">
        <v>400</v>
      </c>
      <c r="X118" s="29">
        <f t="shared" si="25"/>
        <v>10</v>
      </c>
      <c r="Y118" s="23">
        <f t="shared" si="26"/>
        <v>0.771</v>
      </c>
      <c r="Z118" s="6" t="s">
        <v>155</v>
      </c>
      <c r="AA118" s="6" t="str">
        <f t="shared" si="27"/>
        <v>AUDRAIN</v>
      </c>
      <c r="AB118" s="6" t="str">
        <f t="shared" si="28"/>
        <v>Terrace System With UGO</v>
      </c>
      <c r="AC118" s="41">
        <v>198.02853437094683</v>
      </c>
      <c r="AE118" s="41">
        <v>45.34853437094682</v>
      </c>
      <c r="AG118" s="41">
        <v>152.68</v>
      </c>
      <c r="AH118" s="35">
        <f t="shared" si="29"/>
        <v>152.68</v>
      </c>
      <c r="AJ118" s="9">
        <v>360.05188067444885</v>
      </c>
      <c r="AL118" s="9">
        <v>82.45188067444883</v>
      </c>
      <c r="AN118" s="9">
        <v>277.6</v>
      </c>
      <c r="AO118" s="9">
        <f t="shared" si="30"/>
        <v>277.6</v>
      </c>
    </row>
    <row r="119" spans="1:41" ht="12.75">
      <c r="A119">
        <v>32</v>
      </c>
      <c r="B119" s="1">
        <v>2016</v>
      </c>
      <c r="C119" t="s">
        <v>4</v>
      </c>
      <c r="D119" t="s">
        <v>19</v>
      </c>
      <c r="E119" t="s">
        <v>6</v>
      </c>
      <c r="F119" t="s">
        <v>9</v>
      </c>
      <c r="G119" t="str">
        <f t="shared" si="19"/>
        <v>Terrace System With UGO</v>
      </c>
      <c r="H119" s="2">
        <v>2</v>
      </c>
      <c r="I119" s="3">
        <v>22736.45</v>
      </c>
      <c r="J119" s="4">
        <v>1810</v>
      </c>
      <c r="K119" s="4">
        <v>41</v>
      </c>
      <c r="L119" s="5">
        <v>7480</v>
      </c>
      <c r="M119" t="s">
        <v>8</v>
      </c>
      <c r="N119">
        <f t="shared" si="20"/>
        <v>10</v>
      </c>
      <c r="O119" s="6">
        <v>0.0425</v>
      </c>
      <c r="P119" s="10" t="s">
        <v>130</v>
      </c>
      <c r="Q119" s="13">
        <v>0.771</v>
      </c>
      <c r="R119" s="24">
        <f t="shared" si="21"/>
        <v>2347.6005188067443</v>
      </c>
      <c r="S119" s="22">
        <f t="shared" si="22"/>
        <v>55237.65926604104</v>
      </c>
      <c r="T119" s="64">
        <f t="shared" si="23"/>
        <v>69.0470740825513</v>
      </c>
      <c r="U119" s="65">
        <f t="shared" si="24"/>
        <v>69.0470740825513</v>
      </c>
      <c r="V119" s="24">
        <v>2</v>
      </c>
      <c r="W119" s="13">
        <v>400</v>
      </c>
      <c r="X119" s="29">
        <f t="shared" si="25"/>
        <v>10</v>
      </c>
      <c r="Y119" s="23">
        <f t="shared" si="26"/>
        <v>0.771</v>
      </c>
      <c r="Z119" s="6" t="s">
        <v>155</v>
      </c>
      <c r="AA119" s="6" t="str">
        <f t="shared" si="27"/>
        <v>AUDRAIN</v>
      </c>
      <c r="AB119" s="6" t="str">
        <f t="shared" si="28"/>
        <v>Terrace System With UGO</v>
      </c>
      <c r="AC119" s="41">
        <v>206.58884565499352</v>
      </c>
      <c r="AE119" s="41">
        <v>47.30884565499349</v>
      </c>
      <c r="AG119" s="41">
        <v>159.27999999999997</v>
      </c>
      <c r="AH119" s="35">
        <f t="shared" si="29"/>
        <v>159.28000000000003</v>
      </c>
      <c r="AJ119" s="9">
        <v>375.61608300907915</v>
      </c>
      <c r="AL119" s="9">
        <v>86.01608300907913</v>
      </c>
      <c r="AN119" s="9">
        <v>289.6</v>
      </c>
      <c r="AO119" s="9">
        <f t="shared" si="30"/>
        <v>289.6</v>
      </c>
    </row>
    <row r="120" spans="1:41" ht="12.75">
      <c r="A120">
        <v>33</v>
      </c>
      <c r="B120" s="1">
        <v>2017</v>
      </c>
      <c r="C120" t="s">
        <v>4</v>
      </c>
      <c r="D120" t="s">
        <v>44</v>
      </c>
      <c r="E120" t="s">
        <v>6</v>
      </c>
      <c r="F120" t="s">
        <v>9</v>
      </c>
      <c r="G120" t="str">
        <f aca="true" t="shared" si="31" ref="G120:G151">IF(F120="DSL-04","Terrace System",IF(F120="DSL-44","Terrace System With UGO",IF(F120="DWP-03","Sod Waterway",IF(F120="DWP-01","Water and Sediment Control Basin",IF(F120="N340","Cover Crop",IF(F120="DWC-01","Water Impoundment Resevoir","Null"))))))</f>
        <v>Terrace System With UGO</v>
      </c>
      <c r="H120" s="2">
        <v>3</v>
      </c>
      <c r="I120" s="3">
        <v>35331.83</v>
      </c>
      <c r="J120" s="4">
        <v>2280</v>
      </c>
      <c r="K120" s="4">
        <v>41</v>
      </c>
      <c r="L120" s="5">
        <v>8278</v>
      </c>
      <c r="M120" t="s">
        <v>8</v>
      </c>
      <c r="N120">
        <f aca="true" t="shared" si="32" ref="N120:N154">IF(F120="N340",0,10)</f>
        <v>10</v>
      </c>
      <c r="O120" s="6">
        <v>0.0425</v>
      </c>
      <c r="P120" s="10" t="s">
        <v>130</v>
      </c>
      <c r="Q120" s="13">
        <v>0.771</v>
      </c>
      <c r="R120" s="24">
        <f t="shared" si="21"/>
        <v>2957.1984435797663</v>
      </c>
      <c r="S120" s="22">
        <f t="shared" si="22"/>
        <v>69581.13984893567</v>
      </c>
      <c r="T120" s="64">
        <f t="shared" si="23"/>
        <v>86.97642481116958</v>
      </c>
      <c r="U120" s="65">
        <f t="shared" si="24"/>
        <v>86.97642481116958</v>
      </c>
      <c r="V120" s="24">
        <v>2</v>
      </c>
      <c r="W120" s="13">
        <v>400</v>
      </c>
      <c r="X120" s="29">
        <f t="shared" si="25"/>
        <v>10</v>
      </c>
      <c r="Y120" s="23">
        <f t="shared" si="26"/>
        <v>0.771</v>
      </c>
      <c r="Z120" s="6" t="s">
        <v>155</v>
      </c>
      <c r="AA120" s="6" t="str">
        <f t="shared" si="27"/>
        <v>AUDRAIN</v>
      </c>
      <c r="AB120" s="6" t="str">
        <f t="shared" si="28"/>
        <v>Terrace System With UGO</v>
      </c>
      <c r="AC120" s="41">
        <v>260.2334630350194</v>
      </c>
      <c r="AE120" s="41">
        <v>59.593463035019454</v>
      </c>
      <c r="AG120" s="41">
        <v>200.64</v>
      </c>
      <c r="AH120" s="35">
        <f t="shared" si="29"/>
        <v>200.63999999999993</v>
      </c>
      <c r="AJ120" s="9">
        <v>473.15175097276256</v>
      </c>
      <c r="AL120" s="9">
        <v>108.3517509727626</v>
      </c>
      <c r="AN120" s="9">
        <v>364.79999999999995</v>
      </c>
      <c r="AO120" s="9">
        <f t="shared" si="30"/>
        <v>364.79999999999995</v>
      </c>
    </row>
    <row r="121" spans="1:41" ht="12.75">
      <c r="A121">
        <v>34</v>
      </c>
      <c r="B121" s="1">
        <v>2019</v>
      </c>
      <c r="C121" t="s">
        <v>4</v>
      </c>
      <c r="D121" t="s">
        <v>51</v>
      </c>
      <c r="E121" t="s">
        <v>6</v>
      </c>
      <c r="F121" t="s">
        <v>9</v>
      </c>
      <c r="G121" t="str">
        <f t="shared" si="31"/>
        <v>Terrace System With UGO</v>
      </c>
      <c r="H121" s="2">
        <v>2</v>
      </c>
      <c r="I121" s="3">
        <v>27446.74</v>
      </c>
      <c r="J121" s="4">
        <v>1527</v>
      </c>
      <c r="K121" s="4">
        <v>37.7</v>
      </c>
      <c r="L121" s="5">
        <v>7594</v>
      </c>
      <c r="M121" t="s">
        <v>8</v>
      </c>
      <c r="N121">
        <f t="shared" si="32"/>
        <v>10</v>
      </c>
      <c r="O121" s="6">
        <v>0.0425</v>
      </c>
      <c r="P121" s="10" t="s">
        <v>130</v>
      </c>
      <c r="Q121" s="13">
        <v>0.771</v>
      </c>
      <c r="R121" s="24">
        <f t="shared" si="21"/>
        <v>1980.544747081712</v>
      </c>
      <c r="S121" s="22">
        <f t="shared" si="22"/>
        <v>46601.05287251087</v>
      </c>
      <c r="T121" s="64">
        <f t="shared" si="23"/>
        <v>58.25131609063858</v>
      </c>
      <c r="U121" s="65">
        <f t="shared" si="24"/>
        <v>58.25131609063858</v>
      </c>
      <c r="V121" s="24">
        <v>2</v>
      </c>
      <c r="W121" s="13">
        <v>400</v>
      </c>
      <c r="X121" s="29">
        <f t="shared" si="25"/>
        <v>10</v>
      </c>
      <c r="Y121" s="23">
        <f t="shared" si="26"/>
        <v>0.771</v>
      </c>
      <c r="Z121" s="6" t="s">
        <v>155</v>
      </c>
      <c r="AA121" s="6" t="str">
        <f t="shared" si="27"/>
        <v>AUDRAIN</v>
      </c>
      <c r="AB121" s="6" t="str">
        <f t="shared" si="28"/>
        <v>Terrace System With UGO</v>
      </c>
      <c r="AC121" s="41">
        <v>174.28793774319067</v>
      </c>
      <c r="AE121" s="41">
        <v>39.91193774319069</v>
      </c>
      <c r="AG121" s="41">
        <v>134.37600000000003</v>
      </c>
      <c r="AH121" s="35">
        <f t="shared" si="29"/>
        <v>134.37599999999998</v>
      </c>
      <c r="AJ121" s="9">
        <v>316.88715953307394</v>
      </c>
      <c r="AL121" s="9">
        <v>72.56715953307395</v>
      </c>
      <c r="AN121" s="9">
        <v>244.32</v>
      </c>
      <c r="AO121" s="9">
        <f t="shared" si="30"/>
        <v>244.32</v>
      </c>
    </row>
    <row r="122" spans="1:41" ht="12.75">
      <c r="A122">
        <v>35</v>
      </c>
      <c r="B122" s="1">
        <v>2016</v>
      </c>
      <c r="C122" t="s">
        <v>4</v>
      </c>
      <c r="D122" t="s">
        <v>52</v>
      </c>
      <c r="E122" t="s">
        <v>6</v>
      </c>
      <c r="F122" t="s">
        <v>9</v>
      </c>
      <c r="G122" t="str">
        <f t="shared" si="31"/>
        <v>Terrace System With UGO</v>
      </c>
      <c r="H122" s="2">
        <v>3</v>
      </c>
      <c r="I122" s="3">
        <v>27749.94</v>
      </c>
      <c r="J122" s="4">
        <v>1262</v>
      </c>
      <c r="K122" s="4">
        <v>36.6</v>
      </c>
      <c r="L122" s="5">
        <v>6424</v>
      </c>
      <c r="M122" t="s">
        <v>8</v>
      </c>
      <c r="N122">
        <f t="shared" si="32"/>
        <v>10</v>
      </c>
      <c r="O122" s="6">
        <v>0.0425</v>
      </c>
      <c r="P122" s="10" t="s">
        <v>130</v>
      </c>
      <c r="Q122" s="13">
        <v>0.771</v>
      </c>
      <c r="R122" s="24">
        <f t="shared" si="21"/>
        <v>1636.835278858625</v>
      </c>
      <c r="S122" s="22">
        <f t="shared" si="22"/>
        <v>38513.77126726176</v>
      </c>
      <c r="T122" s="64">
        <f t="shared" si="23"/>
        <v>48.1422140840772</v>
      </c>
      <c r="U122" s="65">
        <f t="shared" si="24"/>
        <v>48.1422140840772</v>
      </c>
      <c r="V122" s="24">
        <v>2</v>
      </c>
      <c r="W122" s="13">
        <v>400</v>
      </c>
      <c r="X122" s="29">
        <f t="shared" si="25"/>
        <v>10</v>
      </c>
      <c r="Y122" s="23">
        <f t="shared" si="26"/>
        <v>0.771</v>
      </c>
      <c r="Z122" s="6" t="s">
        <v>155</v>
      </c>
      <c r="AA122" s="6" t="str">
        <f t="shared" si="27"/>
        <v>AUDRAIN</v>
      </c>
      <c r="AB122" s="6" t="str">
        <f t="shared" si="28"/>
        <v>Terrace System With UGO</v>
      </c>
      <c r="AC122" s="41">
        <v>144.04150453955899</v>
      </c>
      <c r="AE122" s="41">
        <v>32.985504539559</v>
      </c>
      <c r="AG122" s="41">
        <v>111.05599999999998</v>
      </c>
      <c r="AH122" s="35">
        <f t="shared" si="29"/>
        <v>111.05599999999998</v>
      </c>
      <c r="AJ122" s="9">
        <v>261.89364461738</v>
      </c>
      <c r="AL122" s="9">
        <v>59.973644617380046</v>
      </c>
      <c r="AN122" s="9">
        <v>201.91999999999996</v>
      </c>
      <c r="AO122" s="9">
        <f t="shared" si="30"/>
        <v>201.91999999999996</v>
      </c>
    </row>
    <row r="123" spans="1:41" ht="12.75">
      <c r="A123">
        <v>36</v>
      </c>
      <c r="B123" s="1">
        <v>2017</v>
      </c>
      <c r="C123" t="s">
        <v>4</v>
      </c>
      <c r="D123" t="s">
        <v>35</v>
      </c>
      <c r="E123" t="s">
        <v>6</v>
      </c>
      <c r="F123" t="s">
        <v>9</v>
      </c>
      <c r="G123" t="str">
        <f t="shared" si="31"/>
        <v>Terrace System With UGO</v>
      </c>
      <c r="H123" s="2">
        <v>2</v>
      </c>
      <c r="I123" s="3">
        <v>24040.6</v>
      </c>
      <c r="J123" s="4">
        <v>965</v>
      </c>
      <c r="K123" s="4">
        <v>35.5</v>
      </c>
      <c r="L123" s="5">
        <v>4461</v>
      </c>
      <c r="M123" t="s">
        <v>8</v>
      </c>
      <c r="N123">
        <f t="shared" si="32"/>
        <v>10</v>
      </c>
      <c r="O123" s="6">
        <v>0.0425</v>
      </c>
      <c r="P123" s="10" t="s">
        <v>130</v>
      </c>
      <c r="Q123" s="13">
        <v>0.771</v>
      </c>
      <c r="R123" s="24">
        <f t="shared" si="21"/>
        <v>1251.621271076524</v>
      </c>
      <c r="S123" s="22">
        <f t="shared" si="22"/>
        <v>29449.912260624093</v>
      </c>
      <c r="T123" s="64">
        <f t="shared" si="23"/>
        <v>36.812390325780115</v>
      </c>
      <c r="U123" s="65">
        <f t="shared" si="24"/>
        <v>36.812390325780115</v>
      </c>
      <c r="V123" s="24">
        <v>2</v>
      </c>
      <c r="W123" s="13">
        <v>400</v>
      </c>
      <c r="X123" s="29">
        <f t="shared" si="25"/>
        <v>10</v>
      </c>
      <c r="Y123" s="23">
        <f t="shared" si="26"/>
        <v>0.771</v>
      </c>
      <c r="Z123" s="6" t="s">
        <v>155</v>
      </c>
      <c r="AA123" s="6" t="str">
        <f t="shared" si="27"/>
        <v>AUDRAIN</v>
      </c>
      <c r="AB123" s="6" t="str">
        <f t="shared" si="28"/>
        <v>Terrace System With UGO</v>
      </c>
      <c r="AC123" s="41">
        <v>110.1426718547341</v>
      </c>
      <c r="AE123" s="41">
        <v>25.222671854734102</v>
      </c>
      <c r="AG123" s="41">
        <v>84.92</v>
      </c>
      <c r="AH123" s="35">
        <f t="shared" si="29"/>
        <v>84.92</v>
      </c>
      <c r="AJ123" s="9">
        <v>200.25940337224384</v>
      </c>
      <c r="AL123" s="9">
        <v>45.85940337224383</v>
      </c>
      <c r="AN123" s="9">
        <v>154.4</v>
      </c>
      <c r="AO123" s="9">
        <f t="shared" si="30"/>
        <v>154.4</v>
      </c>
    </row>
    <row r="124" spans="1:41" ht="12.75">
      <c r="A124">
        <v>37</v>
      </c>
      <c r="B124" s="1">
        <v>2018</v>
      </c>
      <c r="C124" t="s">
        <v>4</v>
      </c>
      <c r="D124" t="s">
        <v>51</v>
      </c>
      <c r="E124" t="s">
        <v>6</v>
      </c>
      <c r="F124" t="s">
        <v>9</v>
      </c>
      <c r="G124" t="str">
        <f t="shared" si="31"/>
        <v>Terrace System With UGO</v>
      </c>
      <c r="H124" s="2">
        <v>3</v>
      </c>
      <c r="I124" s="3">
        <v>28187.51</v>
      </c>
      <c r="J124" s="4">
        <v>1585</v>
      </c>
      <c r="K124" s="4">
        <v>34.5</v>
      </c>
      <c r="L124" s="5">
        <v>5995</v>
      </c>
      <c r="M124" t="s">
        <v>8</v>
      </c>
      <c r="N124">
        <f t="shared" si="32"/>
        <v>10</v>
      </c>
      <c r="O124" s="6">
        <v>0.0425</v>
      </c>
      <c r="P124" s="10" t="s">
        <v>130</v>
      </c>
      <c r="Q124" s="13">
        <v>0.771</v>
      </c>
      <c r="R124" s="24">
        <f t="shared" si="21"/>
        <v>2055.7717250324254</v>
      </c>
      <c r="S124" s="22">
        <f t="shared" si="22"/>
        <v>48371.099412527656</v>
      </c>
      <c r="T124" s="64">
        <f t="shared" si="23"/>
        <v>60.46387426565957</v>
      </c>
      <c r="U124" s="65">
        <f t="shared" si="24"/>
        <v>60.46387426565957</v>
      </c>
      <c r="V124" s="24">
        <v>2</v>
      </c>
      <c r="W124" s="13">
        <v>400</v>
      </c>
      <c r="X124" s="29">
        <f t="shared" si="25"/>
        <v>10</v>
      </c>
      <c r="Y124" s="23">
        <f t="shared" si="26"/>
        <v>0.771</v>
      </c>
      <c r="Z124" s="6" t="s">
        <v>155</v>
      </c>
      <c r="AA124" s="6" t="str">
        <f t="shared" si="27"/>
        <v>AUDRAIN</v>
      </c>
      <c r="AB124" s="6" t="str">
        <f t="shared" si="28"/>
        <v>Terrace System With UGO</v>
      </c>
      <c r="AC124" s="41">
        <v>180.90791180285342</v>
      </c>
      <c r="AE124" s="41">
        <v>41.42791180285343</v>
      </c>
      <c r="AG124" s="41">
        <v>139.47999999999996</v>
      </c>
      <c r="AH124" s="35">
        <f t="shared" si="29"/>
        <v>139.48</v>
      </c>
      <c r="AJ124" s="9">
        <v>328.92347600518804</v>
      </c>
      <c r="AL124" s="9">
        <v>75.32347600518804</v>
      </c>
      <c r="AN124" s="9">
        <v>253.6</v>
      </c>
      <c r="AO124" s="9">
        <f t="shared" si="30"/>
        <v>253.6</v>
      </c>
    </row>
    <row r="125" spans="1:41" ht="12.75">
      <c r="A125">
        <v>38</v>
      </c>
      <c r="B125" s="1">
        <v>2017</v>
      </c>
      <c r="C125" t="s">
        <v>4</v>
      </c>
      <c r="D125" t="s">
        <v>54</v>
      </c>
      <c r="E125" t="s">
        <v>6</v>
      </c>
      <c r="F125" t="s">
        <v>9</v>
      </c>
      <c r="G125" t="str">
        <f t="shared" si="31"/>
        <v>Terrace System With UGO</v>
      </c>
      <c r="H125" s="2">
        <v>1</v>
      </c>
      <c r="I125" s="3">
        <v>15000</v>
      </c>
      <c r="J125" s="4">
        <v>60</v>
      </c>
      <c r="K125" s="4">
        <v>33</v>
      </c>
      <c r="L125" s="5">
        <v>4019</v>
      </c>
      <c r="M125" t="s">
        <v>8</v>
      </c>
      <c r="N125">
        <f t="shared" si="32"/>
        <v>10</v>
      </c>
      <c r="O125" s="6">
        <v>0.0425</v>
      </c>
      <c r="P125" s="10" t="s">
        <v>130</v>
      </c>
      <c r="Q125" s="13">
        <v>0.771</v>
      </c>
      <c r="R125" s="24">
        <f t="shared" si="21"/>
        <v>77.82101167315174</v>
      </c>
      <c r="S125" s="22">
        <f t="shared" si="22"/>
        <v>1831.0826276035702</v>
      </c>
      <c r="T125" s="64">
        <f t="shared" si="23"/>
        <v>2.2888532845044627</v>
      </c>
      <c r="U125" s="65">
        <f t="shared" si="24"/>
        <v>2.2888532845044627</v>
      </c>
      <c r="V125" s="24">
        <v>2</v>
      </c>
      <c r="W125" s="13">
        <v>400</v>
      </c>
      <c r="X125" s="29">
        <f t="shared" si="25"/>
        <v>10</v>
      </c>
      <c r="Y125" s="23">
        <f t="shared" si="26"/>
        <v>0.771</v>
      </c>
      <c r="Z125" s="6" t="s">
        <v>155</v>
      </c>
      <c r="AA125" s="6" t="str">
        <f t="shared" si="27"/>
        <v>AUDRAIN</v>
      </c>
      <c r="AB125" s="6" t="str">
        <f t="shared" si="28"/>
        <v>Terrace System With UGO</v>
      </c>
      <c r="AC125" s="41">
        <v>6.848249027237353</v>
      </c>
      <c r="AE125" s="41">
        <v>1.5682490272373544</v>
      </c>
      <c r="AG125" s="41">
        <v>5.28</v>
      </c>
      <c r="AH125" s="35">
        <f t="shared" si="29"/>
        <v>5.2799999999999985</v>
      </c>
      <c r="AJ125" s="9">
        <v>12.451361867704279</v>
      </c>
      <c r="AL125" s="9">
        <v>2.851361867704279</v>
      </c>
      <c r="AN125" s="9">
        <v>9.6</v>
      </c>
      <c r="AO125" s="9">
        <f t="shared" si="30"/>
        <v>9.6</v>
      </c>
    </row>
    <row r="126" spans="1:41" ht="12.75">
      <c r="A126">
        <v>39</v>
      </c>
      <c r="B126" s="1">
        <v>2018</v>
      </c>
      <c r="C126" t="s">
        <v>4</v>
      </c>
      <c r="D126" t="s">
        <v>21</v>
      </c>
      <c r="E126" t="s">
        <v>6</v>
      </c>
      <c r="F126" t="s">
        <v>9</v>
      </c>
      <c r="G126" t="str">
        <f t="shared" si="31"/>
        <v>Terrace System With UGO</v>
      </c>
      <c r="H126" s="2">
        <v>1</v>
      </c>
      <c r="I126" s="3">
        <v>13362.16</v>
      </c>
      <c r="J126" s="4">
        <v>1560</v>
      </c>
      <c r="K126" s="4">
        <v>32</v>
      </c>
      <c r="L126" s="5">
        <v>3744</v>
      </c>
      <c r="M126" t="s">
        <v>8</v>
      </c>
      <c r="N126">
        <f t="shared" si="32"/>
        <v>10</v>
      </c>
      <c r="O126" s="6">
        <v>0.0425</v>
      </c>
      <c r="P126" s="10" t="s">
        <v>130</v>
      </c>
      <c r="Q126" s="13">
        <v>0.771</v>
      </c>
      <c r="R126" s="24">
        <f t="shared" si="21"/>
        <v>2023.3463035019454</v>
      </c>
      <c r="S126" s="22">
        <f t="shared" si="22"/>
        <v>47608.14831769283</v>
      </c>
      <c r="T126" s="64">
        <f t="shared" si="23"/>
        <v>59.51018539711604</v>
      </c>
      <c r="U126" s="65">
        <f t="shared" si="24"/>
        <v>59.51018539711604</v>
      </c>
      <c r="V126" s="24">
        <v>2</v>
      </c>
      <c r="W126" s="13">
        <v>400</v>
      </c>
      <c r="X126" s="29">
        <f t="shared" si="25"/>
        <v>10</v>
      </c>
      <c r="Y126" s="23">
        <f t="shared" si="26"/>
        <v>0.771</v>
      </c>
      <c r="Z126" s="6" t="s">
        <v>155</v>
      </c>
      <c r="AA126" s="6" t="str">
        <f t="shared" si="27"/>
        <v>AUDRAIN</v>
      </c>
      <c r="AB126" s="6" t="str">
        <f t="shared" si="28"/>
        <v>Terrace System With UGO</v>
      </c>
      <c r="AC126" s="41">
        <v>178.05447470817117</v>
      </c>
      <c r="AE126" s="41">
        <v>40.77447470817117</v>
      </c>
      <c r="AG126" s="41">
        <v>137.28</v>
      </c>
      <c r="AH126" s="35">
        <f t="shared" si="29"/>
        <v>137.28</v>
      </c>
      <c r="AJ126" s="9">
        <v>323.73540856031127</v>
      </c>
      <c r="AL126" s="9">
        <v>74.13540856031128</v>
      </c>
      <c r="AN126" s="9">
        <v>249.6</v>
      </c>
      <c r="AO126" s="9">
        <f t="shared" si="30"/>
        <v>249.6</v>
      </c>
    </row>
    <row r="127" spans="1:41" ht="13.5" thickBot="1">
      <c r="A127" s="26">
        <v>40</v>
      </c>
      <c r="B127" s="45">
        <v>2016</v>
      </c>
      <c r="C127" s="26" t="s">
        <v>4</v>
      </c>
      <c r="D127" s="26" t="s">
        <v>18</v>
      </c>
      <c r="E127" s="26" t="s">
        <v>6</v>
      </c>
      <c r="F127" s="26" t="s">
        <v>9</v>
      </c>
      <c r="G127" s="26" t="str">
        <f t="shared" si="31"/>
        <v>Terrace System With UGO</v>
      </c>
      <c r="H127" s="46">
        <v>1</v>
      </c>
      <c r="I127" s="47">
        <v>11225.62</v>
      </c>
      <c r="J127" s="48">
        <v>1610</v>
      </c>
      <c r="K127" s="48">
        <v>31</v>
      </c>
      <c r="L127" s="49">
        <v>3435</v>
      </c>
      <c r="M127" s="26" t="s">
        <v>8</v>
      </c>
      <c r="N127" s="26">
        <f t="shared" si="32"/>
        <v>10</v>
      </c>
      <c r="O127" s="50">
        <v>0.0425</v>
      </c>
      <c r="P127" s="52" t="s">
        <v>130</v>
      </c>
      <c r="Q127" s="51">
        <v>0.771</v>
      </c>
      <c r="R127" s="53">
        <f t="shared" si="21"/>
        <v>2088.1971465629053</v>
      </c>
      <c r="S127" s="54">
        <f t="shared" si="22"/>
        <v>49134.05050736247</v>
      </c>
      <c r="T127" s="66">
        <f t="shared" si="23"/>
        <v>61.41756313420309</v>
      </c>
      <c r="U127" s="67">
        <f t="shared" si="24"/>
        <v>61.41756313420309</v>
      </c>
      <c r="V127" s="53">
        <v>2</v>
      </c>
      <c r="W127" s="51">
        <v>400</v>
      </c>
      <c r="X127" s="55">
        <f t="shared" si="25"/>
        <v>10</v>
      </c>
      <c r="Y127" s="56">
        <f t="shared" si="26"/>
        <v>0.771</v>
      </c>
      <c r="Z127" s="50" t="s">
        <v>155</v>
      </c>
      <c r="AA127" s="50" t="str">
        <f t="shared" si="27"/>
        <v>AUDRAIN</v>
      </c>
      <c r="AB127" s="50" t="str">
        <f t="shared" si="28"/>
        <v>Terrace System With UGO</v>
      </c>
      <c r="AC127" s="42">
        <v>183.76134889753567</v>
      </c>
      <c r="AD127" s="26"/>
      <c r="AE127" s="42">
        <v>42.08134889753566</v>
      </c>
      <c r="AF127" s="30"/>
      <c r="AG127" s="42">
        <v>141.68</v>
      </c>
      <c r="AH127" s="34">
        <f t="shared" si="29"/>
        <v>141.68</v>
      </c>
      <c r="AJ127" s="30">
        <v>334.11154345006486</v>
      </c>
      <c r="AK127" s="30"/>
      <c r="AL127" s="30">
        <v>76.51154345006483</v>
      </c>
      <c r="AM127" s="30"/>
      <c r="AN127" s="30">
        <v>257.6</v>
      </c>
      <c r="AO127" s="30">
        <f t="shared" si="30"/>
        <v>257.6</v>
      </c>
    </row>
    <row r="128" spans="1:41" ht="13.5" thickTop="1">
      <c r="A128">
        <v>41</v>
      </c>
      <c r="B128" s="1">
        <v>2017</v>
      </c>
      <c r="C128" t="s">
        <v>4</v>
      </c>
      <c r="D128" t="s">
        <v>21</v>
      </c>
      <c r="E128" t="s">
        <v>6</v>
      </c>
      <c r="F128" t="s">
        <v>9</v>
      </c>
      <c r="G128" t="str">
        <f t="shared" si="31"/>
        <v>Terrace System With UGO</v>
      </c>
      <c r="H128" s="2">
        <v>1</v>
      </c>
      <c r="I128" s="3">
        <v>15000</v>
      </c>
      <c r="J128" s="4">
        <v>795</v>
      </c>
      <c r="K128" s="4">
        <v>28.5</v>
      </c>
      <c r="L128" s="5">
        <v>5002</v>
      </c>
      <c r="M128" t="s">
        <v>8</v>
      </c>
      <c r="N128">
        <f t="shared" si="32"/>
        <v>10</v>
      </c>
      <c r="O128" s="6">
        <v>0.0425</v>
      </c>
      <c r="P128" s="10" t="s">
        <v>130</v>
      </c>
      <c r="Q128" s="13">
        <v>0.771</v>
      </c>
      <c r="R128" s="24">
        <f t="shared" si="21"/>
        <v>1031.1284046692606</v>
      </c>
      <c r="S128" s="22">
        <f t="shared" si="22"/>
        <v>24261.844815747307</v>
      </c>
      <c r="T128" s="64">
        <f t="shared" si="23"/>
        <v>30.327306019684134</v>
      </c>
      <c r="U128" s="65">
        <f t="shared" si="24"/>
        <v>30.327306019684134</v>
      </c>
      <c r="V128" s="24">
        <v>2</v>
      </c>
      <c r="W128" s="13">
        <v>400</v>
      </c>
      <c r="X128" s="29">
        <f t="shared" si="25"/>
        <v>10</v>
      </c>
      <c r="Y128" s="23">
        <f t="shared" si="26"/>
        <v>0.771</v>
      </c>
      <c r="Z128" s="6" t="s">
        <v>155</v>
      </c>
      <c r="AA128" s="6" t="str">
        <f t="shared" si="27"/>
        <v>AUDRAIN</v>
      </c>
      <c r="AB128" s="6" t="str">
        <f t="shared" si="28"/>
        <v>Terrace System With UGO</v>
      </c>
      <c r="AC128" s="41">
        <v>90.73929961089492</v>
      </c>
      <c r="AE128" s="41">
        <v>20.779299610894924</v>
      </c>
      <c r="AG128" s="41">
        <v>69.96</v>
      </c>
      <c r="AH128" s="35">
        <f t="shared" si="29"/>
        <v>69.96</v>
      </c>
      <c r="AJ128" s="9">
        <v>164.9805447470817</v>
      </c>
      <c r="AL128" s="9">
        <v>37.78054474708169</v>
      </c>
      <c r="AN128" s="9">
        <v>127.2</v>
      </c>
      <c r="AO128" s="9">
        <f t="shared" si="30"/>
        <v>127.2</v>
      </c>
    </row>
    <row r="129" spans="1:41" ht="12.75">
      <c r="A129">
        <v>42</v>
      </c>
      <c r="B129" s="1">
        <v>2019</v>
      </c>
      <c r="C129" t="s">
        <v>4</v>
      </c>
      <c r="D129" t="s">
        <v>49</v>
      </c>
      <c r="E129" t="s">
        <v>6</v>
      </c>
      <c r="F129" t="s">
        <v>9</v>
      </c>
      <c r="G129" t="str">
        <f t="shared" si="31"/>
        <v>Terrace System With UGO</v>
      </c>
      <c r="H129" s="2">
        <v>2</v>
      </c>
      <c r="I129" s="3">
        <v>22513.29</v>
      </c>
      <c r="J129" s="4">
        <v>914</v>
      </c>
      <c r="K129" s="4">
        <v>25.4</v>
      </c>
      <c r="L129" s="5">
        <v>5558</v>
      </c>
      <c r="M129" t="s">
        <v>8</v>
      </c>
      <c r="N129">
        <f t="shared" si="32"/>
        <v>10</v>
      </c>
      <c r="O129" s="6">
        <v>0.0425</v>
      </c>
      <c r="P129" s="10" t="s">
        <v>130</v>
      </c>
      <c r="Q129" s="13">
        <v>0.771</v>
      </c>
      <c r="R129" s="24">
        <f t="shared" si="21"/>
        <v>1185.473411154345</v>
      </c>
      <c r="S129" s="22">
        <f t="shared" si="22"/>
        <v>27893.492027161057</v>
      </c>
      <c r="T129" s="64">
        <f t="shared" si="23"/>
        <v>34.86686503395132</v>
      </c>
      <c r="U129" s="65">
        <f t="shared" si="24"/>
        <v>34.86686503395132</v>
      </c>
      <c r="V129" s="24">
        <v>2</v>
      </c>
      <c r="W129" s="13">
        <v>400</v>
      </c>
      <c r="X129" s="29">
        <f t="shared" si="25"/>
        <v>10</v>
      </c>
      <c r="Y129" s="23">
        <f t="shared" si="26"/>
        <v>0.771</v>
      </c>
      <c r="Z129" s="6" t="s">
        <v>155</v>
      </c>
      <c r="AA129" s="6" t="str">
        <f t="shared" si="27"/>
        <v>AUDRAIN</v>
      </c>
      <c r="AB129" s="6" t="str">
        <f t="shared" si="28"/>
        <v>Terrace System With UGO</v>
      </c>
      <c r="AC129" s="41">
        <v>104.32166018158236</v>
      </c>
      <c r="AE129" s="41">
        <v>23.889660181582357</v>
      </c>
      <c r="AG129" s="41">
        <v>80.43199999999997</v>
      </c>
      <c r="AH129" s="35">
        <f t="shared" si="29"/>
        <v>80.432</v>
      </c>
      <c r="AJ129" s="9">
        <v>189.6757457846952</v>
      </c>
      <c r="AL129" s="9">
        <v>43.4357457846952</v>
      </c>
      <c r="AN129" s="9">
        <v>146.24</v>
      </c>
      <c r="AO129" s="9">
        <f t="shared" si="30"/>
        <v>146.24</v>
      </c>
    </row>
    <row r="130" spans="1:41" ht="12.75">
      <c r="A130">
        <v>43</v>
      </c>
      <c r="B130" s="1">
        <v>2019</v>
      </c>
      <c r="C130" t="s">
        <v>4</v>
      </c>
      <c r="D130" t="s">
        <v>18</v>
      </c>
      <c r="E130" t="s">
        <v>6</v>
      </c>
      <c r="F130" t="s">
        <v>9</v>
      </c>
      <c r="G130" t="str">
        <f t="shared" si="31"/>
        <v>Terrace System With UGO</v>
      </c>
      <c r="H130" s="2">
        <v>1</v>
      </c>
      <c r="I130" s="3">
        <v>17513.99</v>
      </c>
      <c r="J130" s="4">
        <v>900</v>
      </c>
      <c r="K130" s="4">
        <v>25</v>
      </c>
      <c r="L130" s="5">
        <v>4523</v>
      </c>
      <c r="M130" t="s">
        <v>8</v>
      </c>
      <c r="N130">
        <f t="shared" si="32"/>
        <v>10</v>
      </c>
      <c r="O130" s="6">
        <v>0.0425</v>
      </c>
      <c r="P130" s="10" t="s">
        <v>130</v>
      </c>
      <c r="Q130" s="13">
        <v>0.771</v>
      </c>
      <c r="R130" s="24">
        <f t="shared" si="21"/>
        <v>1167.3151750972763</v>
      </c>
      <c r="S130" s="22">
        <f t="shared" si="22"/>
        <v>27466.239414053558</v>
      </c>
      <c r="T130" s="64">
        <f t="shared" si="23"/>
        <v>34.33279926756695</v>
      </c>
      <c r="U130" s="65">
        <f t="shared" si="24"/>
        <v>34.33279926756695</v>
      </c>
      <c r="V130" s="24">
        <v>2</v>
      </c>
      <c r="W130" s="13">
        <v>400</v>
      </c>
      <c r="X130" s="29">
        <f t="shared" si="25"/>
        <v>10</v>
      </c>
      <c r="Y130" s="23">
        <f t="shared" si="26"/>
        <v>0.771</v>
      </c>
      <c r="Z130" s="6" t="s">
        <v>155</v>
      </c>
      <c r="AA130" s="6" t="str">
        <f t="shared" si="27"/>
        <v>AUDRAIN</v>
      </c>
      <c r="AB130" s="6" t="str">
        <f t="shared" si="28"/>
        <v>Terrace System With UGO</v>
      </c>
      <c r="AC130" s="41">
        <v>102.72373540856032</v>
      </c>
      <c r="AE130" s="41">
        <v>23.523735408560313</v>
      </c>
      <c r="AG130" s="41">
        <v>79.19999999999999</v>
      </c>
      <c r="AH130" s="35">
        <f t="shared" si="29"/>
        <v>79.2</v>
      </c>
      <c r="AJ130" s="9">
        <v>186.77042801556422</v>
      </c>
      <c r="AL130" s="9">
        <v>42.77042801556419</v>
      </c>
      <c r="AN130" s="9">
        <v>144.00000000000003</v>
      </c>
      <c r="AO130" s="9">
        <f t="shared" si="30"/>
        <v>144.00000000000003</v>
      </c>
    </row>
    <row r="131" spans="1:41" ht="12.75">
      <c r="A131">
        <v>44</v>
      </c>
      <c r="B131" s="1">
        <v>2016</v>
      </c>
      <c r="C131" t="s">
        <v>4</v>
      </c>
      <c r="D131" t="s">
        <v>35</v>
      </c>
      <c r="E131" t="s">
        <v>6</v>
      </c>
      <c r="F131" t="s">
        <v>9</v>
      </c>
      <c r="G131" t="str">
        <f t="shared" si="31"/>
        <v>Terrace System With UGO</v>
      </c>
      <c r="H131" s="2">
        <v>1</v>
      </c>
      <c r="I131" s="3">
        <v>13122.16</v>
      </c>
      <c r="J131" s="4">
        <v>350</v>
      </c>
      <c r="K131" s="4">
        <v>24</v>
      </c>
      <c r="L131" s="5">
        <v>3403</v>
      </c>
      <c r="M131" t="s">
        <v>8</v>
      </c>
      <c r="N131">
        <f t="shared" si="32"/>
        <v>10</v>
      </c>
      <c r="O131" s="6">
        <v>0.0425</v>
      </c>
      <c r="P131" s="10" t="s">
        <v>130</v>
      </c>
      <c r="Q131" s="13">
        <v>0.771</v>
      </c>
      <c r="R131" s="24">
        <f t="shared" si="21"/>
        <v>453.9559014267185</v>
      </c>
      <c r="S131" s="22">
        <f t="shared" si="22"/>
        <v>10681.315327687495</v>
      </c>
      <c r="T131" s="64">
        <f t="shared" si="23"/>
        <v>13.351644159609368</v>
      </c>
      <c r="U131" s="65">
        <f t="shared" si="24"/>
        <v>13.351644159609368</v>
      </c>
      <c r="V131" s="24">
        <v>2</v>
      </c>
      <c r="W131" s="13">
        <v>400</v>
      </c>
      <c r="X131" s="29">
        <f t="shared" si="25"/>
        <v>10</v>
      </c>
      <c r="Y131" s="23">
        <f t="shared" si="26"/>
        <v>0.771</v>
      </c>
      <c r="Z131" s="6" t="s">
        <v>155</v>
      </c>
      <c r="AA131" s="6" t="str">
        <f t="shared" si="27"/>
        <v>AUDRAIN</v>
      </c>
      <c r="AB131" s="6" t="str">
        <f t="shared" si="28"/>
        <v>Terrace System With UGO</v>
      </c>
      <c r="AC131" s="41">
        <v>39.948119325551225</v>
      </c>
      <c r="AE131" s="41">
        <v>9.148119325551225</v>
      </c>
      <c r="AG131" s="41">
        <v>30.800000000000004</v>
      </c>
      <c r="AH131" s="35">
        <f t="shared" si="29"/>
        <v>30.8</v>
      </c>
      <c r="AJ131" s="9">
        <v>72.63294422827495</v>
      </c>
      <c r="AL131" s="9">
        <v>16.63294422827495</v>
      </c>
      <c r="AN131" s="9">
        <v>56</v>
      </c>
      <c r="AO131" s="9">
        <f t="shared" si="30"/>
        <v>56</v>
      </c>
    </row>
    <row r="132" spans="1:41" ht="12.75">
      <c r="A132">
        <v>45</v>
      </c>
      <c r="B132" s="1">
        <v>2016</v>
      </c>
      <c r="C132" t="s">
        <v>4</v>
      </c>
      <c r="D132" t="s">
        <v>5</v>
      </c>
      <c r="E132" t="s">
        <v>6</v>
      </c>
      <c r="F132" t="s">
        <v>9</v>
      </c>
      <c r="G132" t="str">
        <f t="shared" si="31"/>
        <v>Terrace System With UGO</v>
      </c>
      <c r="H132" s="2">
        <v>4</v>
      </c>
      <c r="I132" s="3">
        <v>10663.26</v>
      </c>
      <c r="J132" s="4">
        <v>1070</v>
      </c>
      <c r="K132" s="4">
        <v>22.4</v>
      </c>
      <c r="L132" s="5">
        <v>3017</v>
      </c>
      <c r="M132" t="s">
        <v>8</v>
      </c>
      <c r="N132">
        <f t="shared" si="32"/>
        <v>10</v>
      </c>
      <c r="O132" s="6">
        <v>0.0425</v>
      </c>
      <c r="P132" s="10" t="s">
        <v>130</v>
      </c>
      <c r="Q132" s="13">
        <v>0.771</v>
      </c>
      <c r="R132" s="24">
        <f t="shared" si="21"/>
        <v>1387.8080415045395</v>
      </c>
      <c r="S132" s="22">
        <f t="shared" si="22"/>
        <v>32654.306858930337</v>
      </c>
      <c r="T132" s="64">
        <f t="shared" si="23"/>
        <v>40.81788357366292</v>
      </c>
      <c r="U132" s="65">
        <f t="shared" si="24"/>
        <v>40.81788357366292</v>
      </c>
      <c r="V132" s="24">
        <v>2</v>
      </c>
      <c r="W132" s="13">
        <v>400</v>
      </c>
      <c r="X132" s="29">
        <f t="shared" si="25"/>
        <v>10</v>
      </c>
      <c r="Y132" s="23">
        <f t="shared" si="26"/>
        <v>0.771</v>
      </c>
      <c r="Z132" s="6" t="s">
        <v>155</v>
      </c>
      <c r="AA132" s="6" t="str">
        <f t="shared" si="27"/>
        <v>AUDRAIN</v>
      </c>
      <c r="AB132" s="6" t="str">
        <f t="shared" si="28"/>
        <v>Terrace System With UGO</v>
      </c>
      <c r="AC132" s="41">
        <v>122.12710765239945</v>
      </c>
      <c r="AE132" s="41">
        <v>27.967107652399477</v>
      </c>
      <c r="AG132" s="41">
        <v>94.16</v>
      </c>
      <c r="AH132" s="35">
        <f t="shared" si="29"/>
        <v>94.15999999999997</v>
      </c>
      <c r="AJ132" s="9">
        <v>222.04928664072628</v>
      </c>
      <c r="AL132" s="9">
        <v>50.84928664072632</v>
      </c>
      <c r="AN132" s="9">
        <v>171.19999999999996</v>
      </c>
      <c r="AO132" s="9">
        <f t="shared" si="30"/>
        <v>171.19999999999996</v>
      </c>
    </row>
    <row r="133" spans="1:41" ht="12.75">
      <c r="A133">
        <v>46</v>
      </c>
      <c r="B133" s="1">
        <v>2019</v>
      </c>
      <c r="C133" t="s">
        <v>4</v>
      </c>
      <c r="D133" t="s">
        <v>52</v>
      </c>
      <c r="E133" t="s">
        <v>6</v>
      </c>
      <c r="F133" t="s">
        <v>9</v>
      </c>
      <c r="G133" t="str">
        <f t="shared" si="31"/>
        <v>Terrace System With UGO</v>
      </c>
      <c r="H133" s="2">
        <v>2</v>
      </c>
      <c r="I133" s="3">
        <v>14762.47</v>
      </c>
      <c r="J133" s="4">
        <v>350</v>
      </c>
      <c r="K133" s="4">
        <v>22.4</v>
      </c>
      <c r="L133" s="5">
        <v>3650</v>
      </c>
      <c r="M133" t="s">
        <v>8</v>
      </c>
      <c r="N133">
        <f t="shared" si="32"/>
        <v>10</v>
      </c>
      <c r="O133" s="6">
        <v>0.0425</v>
      </c>
      <c r="P133" s="10" t="s">
        <v>130</v>
      </c>
      <c r="Q133" s="13">
        <v>0.771</v>
      </c>
      <c r="R133" s="24">
        <f t="shared" si="21"/>
        <v>453.9559014267185</v>
      </c>
      <c r="S133" s="22">
        <f t="shared" si="22"/>
        <v>10681.315327687495</v>
      </c>
      <c r="T133" s="64">
        <f t="shared" si="23"/>
        <v>13.351644159609368</v>
      </c>
      <c r="U133" s="65">
        <f t="shared" si="24"/>
        <v>13.351644159609368</v>
      </c>
      <c r="V133" s="24">
        <v>2</v>
      </c>
      <c r="W133" s="13">
        <v>400</v>
      </c>
      <c r="X133" s="29">
        <f t="shared" si="25"/>
        <v>10</v>
      </c>
      <c r="Y133" s="23">
        <f t="shared" si="26"/>
        <v>0.771</v>
      </c>
      <c r="Z133" s="6" t="s">
        <v>155</v>
      </c>
      <c r="AA133" s="6" t="str">
        <f t="shared" si="27"/>
        <v>AUDRAIN</v>
      </c>
      <c r="AB133" s="6" t="str">
        <f t="shared" si="28"/>
        <v>Terrace System With UGO</v>
      </c>
      <c r="AC133" s="41">
        <v>39.948119325551225</v>
      </c>
      <c r="AE133" s="41">
        <v>9.148119325551225</v>
      </c>
      <c r="AG133" s="41">
        <v>30.800000000000004</v>
      </c>
      <c r="AH133" s="35">
        <f t="shared" si="29"/>
        <v>30.8</v>
      </c>
      <c r="AJ133" s="9">
        <v>72.63294422827495</v>
      </c>
      <c r="AL133" s="9">
        <v>16.63294422827495</v>
      </c>
      <c r="AN133" s="9">
        <v>56</v>
      </c>
      <c r="AO133" s="9">
        <f t="shared" si="30"/>
        <v>56</v>
      </c>
    </row>
    <row r="134" spans="1:41" ht="12.75">
      <c r="A134">
        <v>47</v>
      </c>
      <c r="B134" s="1">
        <v>2017</v>
      </c>
      <c r="C134" t="s">
        <v>4</v>
      </c>
      <c r="D134" t="s">
        <v>17</v>
      </c>
      <c r="E134" t="s">
        <v>6</v>
      </c>
      <c r="F134" t="s">
        <v>9</v>
      </c>
      <c r="G134" t="str">
        <f t="shared" si="31"/>
        <v>Terrace System With UGO</v>
      </c>
      <c r="H134" s="2">
        <v>1</v>
      </c>
      <c r="I134" s="3">
        <v>12112.36</v>
      </c>
      <c r="J134" s="4">
        <v>550</v>
      </c>
      <c r="K134" s="4">
        <v>20</v>
      </c>
      <c r="L134" s="5">
        <v>2828</v>
      </c>
      <c r="M134" t="s">
        <v>8</v>
      </c>
      <c r="N134">
        <f t="shared" si="32"/>
        <v>10</v>
      </c>
      <c r="O134" s="6">
        <v>0.0425</v>
      </c>
      <c r="P134" s="10" t="s">
        <v>130</v>
      </c>
      <c r="Q134" s="13">
        <v>0.771</v>
      </c>
      <c r="R134" s="24">
        <f t="shared" si="21"/>
        <v>713.3592736705577</v>
      </c>
      <c r="S134" s="22">
        <f t="shared" si="22"/>
        <v>16784.924086366063</v>
      </c>
      <c r="T134" s="64">
        <f t="shared" si="23"/>
        <v>20.98115510795758</v>
      </c>
      <c r="U134" s="65">
        <f t="shared" si="24"/>
        <v>20.98115510795758</v>
      </c>
      <c r="V134" s="24">
        <v>2</v>
      </c>
      <c r="W134" s="13">
        <v>400</v>
      </c>
      <c r="X134" s="29">
        <f t="shared" si="25"/>
        <v>10</v>
      </c>
      <c r="Y134" s="23">
        <f t="shared" si="26"/>
        <v>0.771</v>
      </c>
      <c r="Z134" s="6" t="s">
        <v>155</v>
      </c>
      <c r="AA134" s="6" t="str">
        <f t="shared" si="27"/>
        <v>AUDRAIN</v>
      </c>
      <c r="AB134" s="6" t="str">
        <f t="shared" si="28"/>
        <v>Terrace System With UGO</v>
      </c>
      <c r="AC134" s="41">
        <v>62.77561608300908</v>
      </c>
      <c r="AE134" s="41">
        <v>14.375616083009085</v>
      </c>
      <c r="AG134" s="41">
        <v>48.4</v>
      </c>
      <c r="AH134" s="35">
        <f t="shared" si="29"/>
        <v>48.4</v>
      </c>
      <c r="AJ134" s="9">
        <v>114.13748378728924</v>
      </c>
      <c r="AL134" s="9">
        <v>26.13748378728924</v>
      </c>
      <c r="AN134" s="9">
        <v>88</v>
      </c>
      <c r="AO134" s="9">
        <f t="shared" si="30"/>
        <v>88</v>
      </c>
    </row>
    <row r="135" spans="1:41" ht="12.75">
      <c r="A135">
        <v>48</v>
      </c>
      <c r="B135" s="1">
        <v>2016</v>
      </c>
      <c r="C135" t="s">
        <v>4</v>
      </c>
      <c r="D135" t="s">
        <v>21</v>
      </c>
      <c r="E135" t="s">
        <v>6</v>
      </c>
      <c r="F135" t="s">
        <v>9</v>
      </c>
      <c r="G135" t="str">
        <f t="shared" si="31"/>
        <v>Terrace System With UGO</v>
      </c>
      <c r="H135" s="2">
        <v>1</v>
      </c>
      <c r="I135" s="3">
        <v>11377.27</v>
      </c>
      <c r="J135" s="4">
        <v>3240</v>
      </c>
      <c r="K135" s="4">
        <v>20</v>
      </c>
      <c r="L135" s="5">
        <v>3469</v>
      </c>
      <c r="M135" t="s">
        <v>8</v>
      </c>
      <c r="N135">
        <f t="shared" si="32"/>
        <v>10</v>
      </c>
      <c r="O135" s="6">
        <v>0.0425</v>
      </c>
      <c r="P135" s="10" t="s">
        <v>130</v>
      </c>
      <c r="Q135" s="13">
        <v>0.771</v>
      </c>
      <c r="R135" s="24">
        <f t="shared" si="21"/>
        <v>4202.334630350195</v>
      </c>
      <c r="S135" s="22">
        <f t="shared" si="22"/>
        <v>98878.46189059281</v>
      </c>
      <c r="T135" s="64">
        <f t="shared" si="23"/>
        <v>123.598077363241</v>
      </c>
      <c r="U135" s="65">
        <f t="shared" si="24"/>
        <v>123.598077363241</v>
      </c>
      <c r="V135" s="24">
        <v>2</v>
      </c>
      <c r="W135" s="13">
        <v>400</v>
      </c>
      <c r="X135" s="29">
        <f t="shared" si="25"/>
        <v>10</v>
      </c>
      <c r="Y135" s="23">
        <f t="shared" si="26"/>
        <v>0.771</v>
      </c>
      <c r="Z135" s="6" t="s">
        <v>155</v>
      </c>
      <c r="AA135" s="6" t="str">
        <f t="shared" si="27"/>
        <v>AUDRAIN</v>
      </c>
      <c r="AB135" s="6" t="str">
        <f t="shared" si="28"/>
        <v>Terrace System With UGO</v>
      </c>
      <c r="AC135" s="41">
        <v>369.80544747081717</v>
      </c>
      <c r="AE135" s="41">
        <v>84.68544747081711</v>
      </c>
      <c r="AG135" s="41">
        <v>285.12</v>
      </c>
      <c r="AH135" s="35">
        <f t="shared" si="29"/>
        <v>285.12000000000006</v>
      </c>
      <c r="AJ135" s="9">
        <v>672.3735408560311</v>
      </c>
      <c r="AL135" s="9">
        <v>153.97354085603104</v>
      </c>
      <c r="AN135" s="9">
        <v>518.4000000000001</v>
      </c>
      <c r="AO135" s="9">
        <f t="shared" si="30"/>
        <v>518.4000000000001</v>
      </c>
    </row>
    <row r="136" spans="1:41" ht="12.75">
      <c r="A136">
        <v>49</v>
      </c>
      <c r="B136" s="1">
        <v>2016</v>
      </c>
      <c r="C136" t="s">
        <v>4</v>
      </c>
      <c r="D136" t="s">
        <v>49</v>
      </c>
      <c r="E136" t="s">
        <v>6</v>
      </c>
      <c r="F136" t="s">
        <v>9</v>
      </c>
      <c r="G136" t="str">
        <f t="shared" si="31"/>
        <v>Terrace System With UGO</v>
      </c>
      <c r="H136" s="2">
        <v>1</v>
      </c>
      <c r="I136" s="3">
        <v>15000</v>
      </c>
      <c r="J136" s="4">
        <v>400</v>
      </c>
      <c r="K136" s="4">
        <v>20</v>
      </c>
      <c r="L136" s="5">
        <v>4044</v>
      </c>
      <c r="M136" t="s">
        <v>8</v>
      </c>
      <c r="N136">
        <f t="shared" si="32"/>
        <v>10</v>
      </c>
      <c r="O136" s="6">
        <v>0.0425</v>
      </c>
      <c r="P136" s="10" t="s">
        <v>130</v>
      </c>
      <c r="Q136" s="13">
        <v>0.771</v>
      </c>
      <c r="R136" s="24">
        <f t="shared" si="21"/>
        <v>518.8067444876783</v>
      </c>
      <c r="S136" s="22">
        <f t="shared" si="22"/>
        <v>12207.217517357136</v>
      </c>
      <c r="T136" s="64">
        <f t="shared" si="23"/>
        <v>15.259021896696419</v>
      </c>
      <c r="U136" s="65">
        <f t="shared" si="24"/>
        <v>15.259021896696419</v>
      </c>
      <c r="V136" s="24">
        <v>2</v>
      </c>
      <c r="W136" s="13">
        <v>400</v>
      </c>
      <c r="X136" s="29">
        <f t="shared" si="25"/>
        <v>10</v>
      </c>
      <c r="Y136" s="23">
        <f t="shared" si="26"/>
        <v>0.771</v>
      </c>
      <c r="Z136" s="6" t="s">
        <v>155</v>
      </c>
      <c r="AA136" s="6" t="str">
        <f t="shared" si="27"/>
        <v>AUDRAIN</v>
      </c>
      <c r="AB136" s="6" t="str">
        <f t="shared" si="28"/>
        <v>Terrace System With UGO</v>
      </c>
      <c r="AC136" s="41">
        <v>45.654993514915695</v>
      </c>
      <c r="AE136" s="41">
        <v>10.454993514915692</v>
      </c>
      <c r="AG136" s="41">
        <v>35.2</v>
      </c>
      <c r="AH136" s="35">
        <f t="shared" si="29"/>
        <v>35.2</v>
      </c>
      <c r="AJ136" s="9">
        <v>83.00907911802855</v>
      </c>
      <c r="AL136" s="9">
        <v>19.009079118028552</v>
      </c>
      <c r="AN136" s="9">
        <v>64</v>
      </c>
      <c r="AO136" s="9">
        <f t="shared" si="30"/>
        <v>64</v>
      </c>
    </row>
    <row r="137" spans="1:41" ht="13.5" thickBot="1">
      <c r="A137" s="26">
        <v>50</v>
      </c>
      <c r="B137" s="45">
        <v>2019</v>
      </c>
      <c r="C137" s="26" t="s">
        <v>4</v>
      </c>
      <c r="D137" s="26" t="s">
        <v>17</v>
      </c>
      <c r="E137" s="26" t="s">
        <v>6</v>
      </c>
      <c r="F137" s="26" t="s">
        <v>9</v>
      </c>
      <c r="G137" s="26" t="str">
        <f t="shared" si="31"/>
        <v>Terrace System With UGO</v>
      </c>
      <c r="H137" s="46">
        <v>1</v>
      </c>
      <c r="I137" s="47">
        <v>12451.44</v>
      </c>
      <c r="J137" s="48">
        <v>243</v>
      </c>
      <c r="K137" s="48">
        <v>15.3</v>
      </c>
      <c r="L137" s="49">
        <v>3050</v>
      </c>
      <c r="M137" s="26" t="s">
        <v>8</v>
      </c>
      <c r="N137" s="26">
        <f t="shared" si="32"/>
        <v>10</v>
      </c>
      <c r="O137" s="50">
        <v>0.0425</v>
      </c>
      <c r="P137" s="52" t="s">
        <v>130</v>
      </c>
      <c r="Q137" s="51">
        <v>0.771</v>
      </c>
      <c r="R137" s="53">
        <f t="shared" si="21"/>
        <v>315.1750972762646</v>
      </c>
      <c r="S137" s="54">
        <f t="shared" si="22"/>
        <v>7415.884641794461</v>
      </c>
      <c r="T137" s="66">
        <f t="shared" si="23"/>
        <v>9.269855802243075</v>
      </c>
      <c r="U137" s="67">
        <f t="shared" si="24"/>
        <v>9.269855802243075</v>
      </c>
      <c r="V137" s="53">
        <v>2</v>
      </c>
      <c r="W137" s="51">
        <v>400</v>
      </c>
      <c r="X137" s="55">
        <f t="shared" si="25"/>
        <v>10</v>
      </c>
      <c r="Y137" s="56">
        <f t="shared" si="26"/>
        <v>0.771</v>
      </c>
      <c r="Z137" s="50" t="s">
        <v>155</v>
      </c>
      <c r="AA137" s="50" t="str">
        <f t="shared" si="27"/>
        <v>AUDRAIN</v>
      </c>
      <c r="AB137" s="50" t="str">
        <f t="shared" si="28"/>
        <v>Terrace System With UGO</v>
      </c>
      <c r="AC137" s="42">
        <v>27.73540856031128</v>
      </c>
      <c r="AD137" s="26"/>
      <c r="AE137" s="42">
        <v>6.351408560311281</v>
      </c>
      <c r="AF137" s="30"/>
      <c r="AG137" s="42">
        <v>21.383999999999997</v>
      </c>
      <c r="AH137" s="34">
        <f t="shared" si="29"/>
        <v>21.384</v>
      </c>
      <c r="AJ137" s="30">
        <v>50.42801556420233</v>
      </c>
      <c r="AK137" s="30"/>
      <c r="AL137" s="30">
        <v>11.54801556420233</v>
      </c>
      <c r="AM137" s="30"/>
      <c r="AN137" s="30">
        <v>38.88</v>
      </c>
      <c r="AO137" s="30">
        <f t="shared" si="30"/>
        <v>38.88</v>
      </c>
    </row>
    <row r="138" spans="1:41" ht="13.5" thickTop="1">
      <c r="A138">
        <v>51</v>
      </c>
      <c r="B138" s="1">
        <v>2020</v>
      </c>
      <c r="C138" t="s">
        <v>4</v>
      </c>
      <c r="D138" t="s">
        <v>44</v>
      </c>
      <c r="E138" t="s">
        <v>6</v>
      </c>
      <c r="F138" t="s">
        <v>9</v>
      </c>
      <c r="G138" t="str">
        <f t="shared" si="31"/>
        <v>Terrace System With UGO</v>
      </c>
      <c r="H138" s="2">
        <v>1</v>
      </c>
      <c r="I138" s="3">
        <v>13025.86</v>
      </c>
      <c r="J138" s="4">
        <v>503</v>
      </c>
      <c r="K138" s="4">
        <v>15.3</v>
      </c>
      <c r="L138" s="5">
        <v>3729</v>
      </c>
      <c r="M138" t="s">
        <v>8</v>
      </c>
      <c r="N138">
        <f t="shared" si="32"/>
        <v>10</v>
      </c>
      <c r="O138" s="6">
        <v>0.0425</v>
      </c>
      <c r="P138" s="10" t="s">
        <v>130</v>
      </c>
      <c r="Q138" s="13">
        <v>0.771</v>
      </c>
      <c r="R138" s="24">
        <f t="shared" si="21"/>
        <v>652.3994811932555</v>
      </c>
      <c r="S138" s="22">
        <f t="shared" si="22"/>
        <v>15350.576028076599</v>
      </c>
      <c r="T138" s="64">
        <f t="shared" si="23"/>
        <v>19.18822003509575</v>
      </c>
      <c r="U138" s="65">
        <f t="shared" si="24"/>
        <v>19.18822003509575</v>
      </c>
      <c r="V138" s="24">
        <v>2</v>
      </c>
      <c r="W138" s="13">
        <v>400</v>
      </c>
      <c r="X138" s="29">
        <f t="shared" si="25"/>
        <v>10</v>
      </c>
      <c r="Y138" s="23">
        <f t="shared" si="26"/>
        <v>0.771</v>
      </c>
      <c r="Z138" s="6" t="s">
        <v>155</v>
      </c>
      <c r="AA138" s="6" t="str">
        <f t="shared" si="27"/>
        <v>AUDRAIN</v>
      </c>
      <c r="AB138" s="6" t="str">
        <f t="shared" si="28"/>
        <v>Terrace System With UGO</v>
      </c>
      <c r="AC138" s="41">
        <v>57.41115434500648</v>
      </c>
      <c r="AE138" s="41">
        <v>13.147154345006484</v>
      </c>
      <c r="AG138" s="41">
        <v>44.26399999999999</v>
      </c>
      <c r="AH138" s="35">
        <f t="shared" si="29"/>
        <v>44.263999999999996</v>
      </c>
      <c r="AJ138" s="9">
        <v>104.38391699092088</v>
      </c>
      <c r="AL138" s="9">
        <v>23.903916990920877</v>
      </c>
      <c r="AN138" s="9">
        <v>80.48</v>
      </c>
      <c r="AO138" s="9">
        <f t="shared" si="30"/>
        <v>80.48</v>
      </c>
    </row>
    <row r="139" spans="1:41" ht="12.75">
      <c r="A139">
        <v>52</v>
      </c>
      <c r="B139" s="1">
        <v>2017</v>
      </c>
      <c r="C139" t="s">
        <v>4</v>
      </c>
      <c r="D139" t="s">
        <v>51</v>
      </c>
      <c r="E139" t="s">
        <v>6</v>
      </c>
      <c r="F139" t="s">
        <v>9</v>
      </c>
      <c r="G139" t="str">
        <f t="shared" si="31"/>
        <v>Terrace System With UGO</v>
      </c>
      <c r="H139" s="2">
        <v>1</v>
      </c>
      <c r="I139" s="3">
        <v>15000</v>
      </c>
      <c r="J139" s="4">
        <v>3346.9</v>
      </c>
      <c r="K139" s="4">
        <v>14.23</v>
      </c>
      <c r="L139" s="5">
        <v>4690</v>
      </c>
      <c r="M139" t="s">
        <v>8</v>
      </c>
      <c r="N139">
        <f t="shared" si="32"/>
        <v>10</v>
      </c>
      <c r="O139" s="6">
        <v>0.0425</v>
      </c>
      <c r="P139" s="10" t="s">
        <v>130</v>
      </c>
      <c r="Q139" s="13">
        <v>0.771</v>
      </c>
      <c r="R139" s="24">
        <f t="shared" si="21"/>
        <v>4340.985732814526</v>
      </c>
      <c r="S139" s="22">
        <f t="shared" si="22"/>
        <v>102140.84077210649</v>
      </c>
      <c r="T139" s="64">
        <f t="shared" si="23"/>
        <v>127.67605096513311</v>
      </c>
      <c r="U139" s="65">
        <f t="shared" si="24"/>
        <v>127.67605096513311</v>
      </c>
      <c r="V139" s="24">
        <v>2</v>
      </c>
      <c r="W139" s="13">
        <v>400</v>
      </c>
      <c r="X139" s="29">
        <f t="shared" si="25"/>
        <v>10</v>
      </c>
      <c r="Y139" s="23">
        <f t="shared" si="26"/>
        <v>0.771</v>
      </c>
      <c r="Z139" s="6" t="s">
        <v>155</v>
      </c>
      <c r="AA139" s="6" t="str">
        <f t="shared" si="27"/>
        <v>AUDRAIN</v>
      </c>
      <c r="AB139" s="6" t="str">
        <f t="shared" si="28"/>
        <v>Terrace System With UGO</v>
      </c>
      <c r="AC139" s="41">
        <v>382.0067444876783</v>
      </c>
      <c r="AE139" s="41">
        <v>87.47954448767831</v>
      </c>
      <c r="AG139" s="41">
        <v>294.5272</v>
      </c>
      <c r="AH139" s="35">
        <f t="shared" si="29"/>
        <v>294.5272</v>
      </c>
      <c r="AJ139" s="9">
        <v>694.5577172503242</v>
      </c>
      <c r="AL139" s="9">
        <v>159.0537172503242</v>
      </c>
      <c r="AN139" s="9">
        <v>535.504</v>
      </c>
      <c r="AO139" s="9">
        <f t="shared" si="30"/>
        <v>535.504</v>
      </c>
    </row>
    <row r="140" spans="1:41" ht="12.75">
      <c r="A140">
        <v>53</v>
      </c>
      <c r="B140" s="1">
        <v>2018</v>
      </c>
      <c r="C140" t="s">
        <v>4</v>
      </c>
      <c r="D140" t="s">
        <v>5</v>
      </c>
      <c r="E140" t="s">
        <v>6</v>
      </c>
      <c r="F140" t="s">
        <v>9</v>
      </c>
      <c r="G140" t="str">
        <f t="shared" si="31"/>
        <v>Terrace System With UGO</v>
      </c>
      <c r="H140" s="2">
        <v>3</v>
      </c>
      <c r="I140" s="3">
        <v>10395.35</v>
      </c>
      <c r="J140" s="4">
        <v>900</v>
      </c>
      <c r="K140" s="4">
        <v>14</v>
      </c>
      <c r="L140" s="5">
        <v>2672</v>
      </c>
      <c r="M140" t="s">
        <v>8</v>
      </c>
      <c r="N140">
        <f t="shared" si="32"/>
        <v>10</v>
      </c>
      <c r="O140" s="6">
        <v>0.0425</v>
      </c>
      <c r="P140" s="10" t="s">
        <v>130</v>
      </c>
      <c r="Q140" s="13">
        <v>0.771</v>
      </c>
      <c r="R140" s="24">
        <f t="shared" si="21"/>
        <v>1167.3151750972763</v>
      </c>
      <c r="S140" s="22">
        <f t="shared" si="22"/>
        <v>27466.239414053558</v>
      </c>
      <c r="T140" s="64">
        <f t="shared" si="23"/>
        <v>34.33279926756695</v>
      </c>
      <c r="U140" s="65">
        <f t="shared" si="24"/>
        <v>34.33279926756695</v>
      </c>
      <c r="V140" s="24">
        <v>2</v>
      </c>
      <c r="W140" s="13">
        <v>400</v>
      </c>
      <c r="X140" s="29">
        <f t="shared" si="25"/>
        <v>10</v>
      </c>
      <c r="Y140" s="23">
        <f t="shared" si="26"/>
        <v>0.771</v>
      </c>
      <c r="Z140" s="6" t="s">
        <v>155</v>
      </c>
      <c r="AA140" s="6" t="str">
        <f t="shared" si="27"/>
        <v>AUDRAIN</v>
      </c>
      <c r="AB140" s="6" t="str">
        <f t="shared" si="28"/>
        <v>Terrace System With UGO</v>
      </c>
      <c r="AC140" s="41">
        <v>102.72373540856032</v>
      </c>
      <c r="AE140" s="41">
        <v>23.523735408560313</v>
      </c>
      <c r="AG140" s="41">
        <v>79.19999999999999</v>
      </c>
      <c r="AH140" s="35">
        <f t="shared" si="29"/>
        <v>79.2</v>
      </c>
      <c r="AJ140" s="9">
        <v>186.77042801556422</v>
      </c>
      <c r="AL140" s="9">
        <v>42.77042801556419</v>
      </c>
      <c r="AN140" s="9">
        <v>144.00000000000003</v>
      </c>
      <c r="AO140" s="9">
        <f t="shared" si="30"/>
        <v>144.00000000000003</v>
      </c>
    </row>
    <row r="141" spans="1:41" ht="12.75">
      <c r="A141">
        <v>54</v>
      </c>
      <c r="B141" s="1">
        <v>2018</v>
      </c>
      <c r="C141" t="s">
        <v>4</v>
      </c>
      <c r="D141" t="s">
        <v>19</v>
      </c>
      <c r="E141" t="s">
        <v>6</v>
      </c>
      <c r="F141" t="s">
        <v>9</v>
      </c>
      <c r="G141" t="str">
        <f t="shared" si="31"/>
        <v>Terrace System With UGO</v>
      </c>
      <c r="H141" s="2">
        <v>1</v>
      </c>
      <c r="I141" s="3">
        <v>8630.43</v>
      </c>
      <c r="J141" s="4">
        <v>220</v>
      </c>
      <c r="K141" s="4">
        <v>14</v>
      </c>
      <c r="L141" s="5">
        <v>2851</v>
      </c>
      <c r="M141" t="s">
        <v>8</v>
      </c>
      <c r="N141">
        <f t="shared" si="32"/>
        <v>10</v>
      </c>
      <c r="O141" s="6">
        <v>0.0425</v>
      </c>
      <c r="P141" s="10" t="s">
        <v>130</v>
      </c>
      <c r="Q141" s="13">
        <v>0.771</v>
      </c>
      <c r="R141" s="24">
        <f t="shared" si="21"/>
        <v>285.3437094682231</v>
      </c>
      <c r="S141" s="22">
        <f t="shared" si="22"/>
        <v>6713.969634546425</v>
      </c>
      <c r="T141" s="64">
        <f t="shared" si="23"/>
        <v>8.392462043183032</v>
      </c>
      <c r="U141" s="65">
        <f t="shared" si="24"/>
        <v>8.392462043183032</v>
      </c>
      <c r="V141" s="24">
        <v>2</v>
      </c>
      <c r="W141" s="13">
        <v>400</v>
      </c>
      <c r="X141" s="29">
        <f t="shared" si="25"/>
        <v>10</v>
      </c>
      <c r="Y141" s="23">
        <f t="shared" si="26"/>
        <v>0.771</v>
      </c>
      <c r="Z141" s="6" t="s">
        <v>155</v>
      </c>
      <c r="AA141" s="6" t="str">
        <f t="shared" si="27"/>
        <v>AUDRAIN</v>
      </c>
      <c r="AB141" s="6" t="str">
        <f t="shared" si="28"/>
        <v>Terrace System With UGO</v>
      </c>
      <c r="AC141" s="41">
        <v>25.110246433203635</v>
      </c>
      <c r="AE141" s="41">
        <v>5.750246433203632</v>
      </c>
      <c r="AG141" s="41">
        <v>19.36</v>
      </c>
      <c r="AH141" s="35">
        <f t="shared" si="29"/>
        <v>19.360000000000003</v>
      </c>
      <c r="AJ141" s="9">
        <v>45.6549935149157</v>
      </c>
      <c r="AL141" s="9">
        <v>10.4549935149157</v>
      </c>
      <c r="AN141" s="9">
        <v>35.2</v>
      </c>
      <c r="AO141" s="9">
        <f t="shared" si="30"/>
        <v>35.2</v>
      </c>
    </row>
    <row r="142" spans="1:41" ht="12.75">
      <c r="A142">
        <v>55</v>
      </c>
      <c r="B142" s="1">
        <v>2016</v>
      </c>
      <c r="C142" t="s">
        <v>4</v>
      </c>
      <c r="D142" t="s">
        <v>44</v>
      </c>
      <c r="E142" t="s">
        <v>6</v>
      </c>
      <c r="F142" t="s">
        <v>9</v>
      </c>
      <c r="G142" t="str">
        <f t="shared" si="31"/>
        <v>Terrace System With UGO</v>
      </c>
      <c r="H142" s="2">
        <v>2</v>
      </c>
      <c r="I142" s="3">
        <v>15000</v>
      </c>
      <c r="J142" s="4">
        <v>980</v>
      </c>
      <c r="K142" s="4">
        <v>14</v>
      </c>
      <c r="L142" s="5">
        <v>3961</v>
      </c>
      <c r="M142" t="s">
        <v>8</v>
      </c>
      <c r="N142">
        <f t="shared" si="32"/>
        <v>10</v>
      </c>
      <c r="O142" s="6">
        <v>0.0425</v>
      </c>
      <c r="P142" s="10" t="s">
        <v>130</v>
      </c>
      <c r="Q142" s="13">
        <v>0.771</v>
      </c>
      <c r="R142" s="24">
        <f t="shared" si="21"/>
        <v>1271.0765239948119</v>
      </c>
      <c r="S142" s="22">
        <f t="shared" si="22"/>
        <v>29907.682917524984</v>
      </c>
      <c r="T142" s="64">
        <f t="shared" si="23"/>
        <v>37.38460364690623</v>
      </c>
      <c r="U142" s="65">
        <f t="shared" si="24"/>
        <v>37.38460364690623</v>
      </c>
      <c r="V142" s="24">
        <v>2</v>
      </c>
      <c r="W142" s="13">
        <v>400</v>
      </c>
      <c r="X142" s="29">
        <f t="shared" si="25"/>
        <v>10</v>
      </c>
      <c r="Y142" s="23">
        <f t="shared" si="26"/>
        <v>0.771</v>
      </c>
      <c r="Z142" s="6" t="s">
        <v>155</v>
      </c>
      <c r="AA142" s="6" t="str">
        <f t="shared" si="27"/>
        <v>AUDRAIN</v>
      </c>
      <c r="AB142" s="6" t="str">
        <f t="shared" si="28"/>
        <v>Terrace System With UGO</v>
      </c>
      <c r="AC142" s="41">
        <v>111.85473411154344</v>
      </c>
      <c r="AE142" s="41">
        <v>25.61473411154344</v>
      </c>
      <c r="AG142" s="41">
        <v>86.24</v>
      </c>
      <c r="AH142" s="35">
        <f t="shared" si="29"/>
        <v>86.24</v>
      </c>
      <c r="AJ142" s="9">
        <v>203.3722438391699</v>
      </c>
      <c r="AL142" s="9">
        <v>46.572243839169886</v>
      </c>
      <c r="AN142" s="9">
        <v>156.8</v>
      </c>
      <c r="AO142" s="9">
        <f t="shared" si="30"/>
        <v>156.8</v>
      </c>
    </row>
    <row r="143" spans="1:41" ht="12.75">
      <c r="A143">
        <v>56</v>
      </c>
      <c r="B143" s="1">
        <v>2016</v>
      </c>
      <c r="C143" t="s">
        <v>4</v>
      </c>
      <c r="D143" t="s">
        <v>53</v>
      </c>
      <c r="E143" t="s">
        <v>6</v>
      </c>
      <c r="F143" t="s">
        <v>9</v>
      </c>
      <c r="G143" t="str">
        <f t="shared" si="31"/>
        <v>Terrace System With UGO</v>
      </c>
      <c r="H143" s="2">
        <v>1</v>
      </c>
      <c r="I143" s="3">
        <v>10042.78</v>
      </c>
      <c r="J143" s="4">
        <v>620</v>
      </c>
      <c r="K143" s="4">
        <v>14</v>
      </c>
      <c r="L143" s="5">
        <v>3376</v>
      </c>
      <c r="M143" t="s">
        <v>8</v>
      </c>
      <c r="N143">
        <f t="shared" si="32"/>
        <v>10</v>
      </c>
      <c r="O143" s="6">
        <v>0.0425</v>
      </c>
      <c r="P143" s="10" t="s">
        <v>130</v>
      </c>
      <c r="Q143" s="13">
        <v>0.771</v>
      </c>
      <c r="R143" s="24">
        <f t="shared" si="21"/>
        <v>804.1504539559014</v>
      </c>
      <c r="S143" s="22">
        <f t="shared" si="22"/>
        <v>18921.187151903563</v>
      </c>
      <c r="T143" s="64">
        <f t="shared" si="23"/>
        <v>23.651483939879455</v>
      </c>
      <c r="U143" s="65">
        <f t="shared" si="24"/>
        <v>23.651483939879455</v>
      </c>
      <c r="V143" s="24">
        <v>2</v>
      </c>
      <c r="W143" s="13">
        <v>400</v>
      </c>
      <c r="X143" s="29">
        <f t="shared" si="25"/>
        <v>10</v>
      </c>
      <c r="Y143" s="23">
        <f t="shared" si="26"/>
        <v>0.771</v>
      </c>
      <c r="Z143" s="6" t="s">
        <v>155</v>
      </c>
      <c r="AA143" s="6" t="str">
        <f t="shared" si="27"/>
        <v>AUDRAIN</v>
      </c>
      <c r="AB143" s="6" t="str">
        <f t="shared" si="28"/>
        <v>Terrace System With UGO</v>
      </c>
      <c r="AC143" s="41">
        <v>70.76523994811933</v>
      </c>
      <c r="AE143" s="41">
        <v>16.20523994811932</v>
      </c>
      <c r="AG143" s="41">
        <v>54.55999999999999</v>
      </c>
      <c r="AH143" s="35">
        <f t="shared" si="29"/>
        <v>54.56000000000001</v>
      </c>
      <c r="AJ143" s="9">
        <v>128.66407263294425</v>
      </c>
      <c r="AL143" s="9">
        <v>29.464072632944237</v>
      </c>
      <c r="AN143" s="9">
        <v>99.20000000000002</v>
      </c>
      <c r="AO143" s="9">
        <f t="shared" si="30"/>
        <v>99.20000000000002</v>
      </c>
    </row>
    <row r="144" spans="1:41" ht="12.75">
      <c r="A144">
        <v>57</v>
      </c>
      <c r="B144" s="1">
        <v>2019</v>
      </c>
      <c r="C144" t="s">
        <v>4</v>
      </c>
      <c r="D144" t="s">
        <v>21</v>
      </c>
      <c r="E144" t="s">
        <v>6</v>
      </c>
      <c r="F144" t="s">
        <v>9</v>
      </c>
      <c r="G144" t="str">
        <f t="shared" si="31"/>
        <v>Terrace System With UGO</v>
      </c>
      <c r="H144" s="2">
        <v>1</v>
      </c>
      <c r="I144" s="3">
        <v>13477.48</v>
      </c>
      <c r="J144" s="4">
        <v>965</v>
      </c>
      <c r="K144" s="4">
        <v>13.5</v>
      </c>
      <c r="L144" s="5">
        <v>3332</v>
      </c>
      <c r="M144" t="s">
        <v>8</v>
      </c>
      <c r="N144">
        <f t="shared" si="32"/>
        <v>10</v>
      </c>
      <c r="O144" s="6">
        <v>0.0425</v>
      </c>
      <c r="P144" s="10" t="s">
        <v>130</v>
      </c>
      <c r="Q144" s="13">
        <v>0.771</v>
      </c>
      <c r="R144" s="24">
        <f t="shared" si="21"/>
        <v>1251.621271076524</v>
      </c>
      <c r="S144" s="22">
        <f t="shared" si="22"/>
        <v>29449.912260624093</v>
      </c>
      <c r="T144" s="64">
        <f t="shared" si="23"/>
        <v>36.812390325780115</v>
      </c>
      <c r="U144" s="65">
        <f t="shared" si="24"/>
        <v>36.812390325780115</v>
      </c>
      <c r="V144" s="24">
        <v>2</v>
      </c>
      <c r="W144" s="13">
        <v>400</v>
      </c>
      <c r="X144" s="29">
        <f t="shared" si="25"/>
        <v>10</v>
      </c>
      <c r="Y144" s="23">
        <f t="shared" si="26"/>
        <v>0.771</v>
      </c>
      <c r="Z144" s="6" t="s">
        <v>155</v>
      </c>
      <c r="AA144" s="6" t="str">
        <f t="shared" si="27"/>
        <v>AUDRAIN</v>
      </c>
      <c r="AB144" s="6" t="str">
        <f t="shared" si="28"/>
        <v>Terrace System With UGO</v>
      </c>
      <c r="AC144" s="41">
        <v>110.1426718547341</v>
      </c>
      <c r="AE144" s="41">
        <v>25.222671854734102</v>
      </c>
      <c r="AG144" s="41">
        <v>84.92</v>
      </c>
      <c r="AH144" s="35">
        <f t="shared" si="29"/>
        <v>84.92</v>
      </c>
      <c r="AJ144" s="9">
        <v>200.25940337224384</v>
      </c>
      <c r="AL144" s="9">
        <v>45.85940337224383</v>
      </c>
      <c r="AN144" s="9">
        <v>154.4</v>
      </c>
      <c r="AO144" s="9">
        <f t="shared" si="30"/>
        <v>154.4</v>
      </c>
    </row>
    <row r="145" spans="1:41" ht="12.75">
      <c r="A145">
        <v>58</v>
      </c>
      <c r="B145" s="1">
        <v>2017</v>
      </c>
      <c r="C145" t="s">
        <v>4</v>
      </c>
      <c r="D145" t="s">
        <v>5</v>
      </c>
      <c r="E145" t="s">
        <v>6</v>
      </c>
      <c r="F145" t="s">
        <v>9</v>
      </c>
      <c r="G145" t="str">
        <f t="shared" si="31"/>
        <v>Terrace System With UGO</v>
      </c>
      <c r="H145" s="2">
        <v>1</v>
      </c>
      <c r="I145" s="3">
        <v>9267.27</v>
      </c>
      <c r="J145" s="4">
        <v>360</v>
      </c>
      <c r="K145" s="4">
        <v>13</v>
      </c>
      <c r="L145" s="5">
        <v>2157</v>
      </c>
      <c r="M145" t="s">
        <v>8</v>
      </c>
      <c r="N145">
        <f t="shared" si="32"/>
        <v>10</v>
      </c>
      <c r="O145" s="6">
        <v>0.0425</v>
      </c>
      <c r="P145" s="10" t="s">
        <v>130</v>
      </c>
      <c r="Q145" s="13">
        <v>0.771</v>
      </c>
      <c r="R145" s="24">
        <f t="shared" si="21"/>
        <v>466.9260700389105</v>
      </c>
      <c r="S145" s="22">
        <f t="shared" si="22"/>
        <v>10986.495765621423</v>
      </c>
      <c r="T145" s="64">
        <f t="shared" si="23"/>
        <v>13.733119707026779</v>
      </c>
      <c r="U145" s="65">
        <f t="shared" si="24"/>
        <v>13.733119707026779</v>
      </c>
      <c r="V145" s="24">
        <v>2</v>
      </c>
      <c r="W145" s="13">
        <v>400</v>
      </c>
      <c r="X145" s="29">
        <f t="shared" si="25"/>
        <v>10</v>
      </c>
      <c r="Y145" s="23">
        <f t="shared" si="26"/>
        <v>0.771</v>
      </c>
      <c r="Z145" s="6" t="s">
        <v>155</v>
      </c>
      <c r="AA145" s="6" t="str">
        <f t="shared" si="27"/>
        <v>AUDRAIN</v>
      </c>
      <c r="AB145" s="6" t="str">
        <f t="shared" si="28"/>
        <v>Terrace System With UGO</v>
      </c>
      <c r="AC145" s="41">
        <v>41.08949416342411</v>
      </c>
      <c r="AE145" s="41">
        <v>9.409494163424114</v>
      </c>
      <c r="AG145" s="41">
        <v>31.680000000000003</v>
      </c>
      <c r="AH145" s="35">
        <f t="shared" si="29"/>
        <v>31.68</v>
      </c>
      <c r="AJ145" s="9">
        <v>74.70817120622569</v>
      </c>
      <c r="AL145" s="9">
        <v>17.108171206225684</v>
      </c>
      <c r="AN145" s="9">
        <v>57.6</v>
      </c>
      <c r="AO145" s="9">
        <f t="shared" si="30"/>
        <v>57.6</v>
      </c>
    </row>
    <row r="146" spans="1:41" ht="12.75">
      <c r="A146">
        <v>59</v>
      </c>
      <c r="B146" s="1">
        <v>2018</v>
      </c>
      <c r="C146" t="s">
        <v>4</v>
      </c>
      <c r="D146" t="s">
        <v>17</v>
      </c>
      <c r="E146" t="s">
        <v>6</v>
      </c>
      <c r="F146" t="s">
        <v>9</v>
      </c>
      <c r="G146" t="str">
        <f t="shared" si="31"/>
        <v>Terrace System With UGO</v>
      </c>
      <c r="H146" s="2">
        <v>2</v>
      </c>
      <c r="I146" s="3">
        <v>7055.15</v>
      </c>
      <c r="J146" s="4">
        <v>598</v>
      </c>
      <c r="K146" s="4">
        <v>12.8</v>
      </c>
      <c r="L146" s="5">
        <v>1850</v>
      </c>
      <c r="M146" t="s">
        <v>8</v>
      </c>
      <c r="N146">
        <f t="shared" si="32"/>
        <v>10</v>
      </c>
      <c r="O146" s="6">
        <v>0.0425</v>
      </c>
      <c r="P146" s="10" t="s">
        <v>130</v>
      </c>
      <c r="Q146" s="13">
        <v>0.771</v>
      </c>
      <c r="R146" s="24">
        <f t="shared" si="21"/>
        <v>775.6160830090791</v>
      </c>
      <c r="S146" s="22">
        <f t="shared" si="22"/>
        <v>18249.79018844892</v>
      </c>
      <c r="T146" s="64">
        <f t="shared" si="23"/>
        <v>22.812237735561148</v>
      </c>
      <c r="U146" s="65">
        <f t="shared" si="24"/>
        <v>22.812237735561148</v>
      </c>
      <c r="V146" s="24">
        <v>2</v>
      </c>
      <c r="W146" s="13">
        <v>400</v>
      </c>
      <c r="X146" s="29">
        <f t="shared" si="25"/>
        <v>10</v>
      </c>
      <c r="Y146" s="23">
        <f t="shared" si="26"/>
        <v>0.771</v>
      </c>
      <c r="Z146" s="6" t="s">
        <v>155</v>
      </c>
      <c r="AA146" s="6" t="str">
        <f t="shared" si="27"/>
        <v>AUDRAIN</v>
      </c>
      <c r="AB146" s="6" t="str">
        <f t="shared" si="28"/>
        <v>Terrace System With UGO</v>
      </c>
      <c r="AC146" s="41">
        <v>68.25421530479895</v>
      </c>
      <c r="AE146" s="41">
        <v>15.630215304798952</v>
      </c>
      <c r="AG146" s="41">
        <v>52.624</v>
      </c>
      <c r="AH146" s="35">
        <f t="shared" si="29"/>
        <v>52.623999999999995</v>
      </c>
      <c r="AJ146" s="9">
        <v>124.09857328145264</v>
      </c>
      <c r="AL146" s="9">
        <v>28.418573281452638</v>
      </c>
      <c r="AN146" s="9">
        <v>95.68</v>
      </c>
      <c r="AO146" s="9">
        <f t="shared" si="30"/>
        <v>95.68</v>
      </c>
    </row>
    <row r="147" spans="1:41" ht="13.5" thickBot="1">
      <c r="A147" s="26">
        <v>60</v>
      </c>
      <c r="B147" s="45">
        <v>2018</v>
      </c>
      <c r="C147" s="26" t="s">
        <v>4</v>
      </c>
      <c r="D147" s="26" t="s">
        <v>35</v>
      </c>
      <c r="E147" s="26" t="s">
        <v>6</v>
      </c>
      <c r="F147" s="26" t="s">
        <v>9</v>
      </c>
      <c r="G147" s="26" t="str">
        <f t="shared" si="31"/>
        <v>Terrace System With UGO</v>
      </c>
      <c r="H147" s="46">
        <v>1</v>
      </c>
      <c r="I147" s="47">
        <v>11690.37</v>
      </c>
      <c r="J147" s="48">
        <v>670</v>
      </c>
      <c r="K147" s="48">
        <v>9</v>
      </c>
      <c r="L147" s="49">
        <v>3247</v>
      </c>
      <c r="M147" s="26" t="s">
        <v>8</v>
      </c>
      <c r="N147" s="26">
        <f t="shared" si="32"/>
        <v>10</v>
      </c>
      <c r="O147" s="50">
        <v>0.0425</v>
      </c>
      <c r="P147" s="52" t="s">
        <v>130</v>
      </c>
      <c r="Q147" s="51">
        <v>0.771</v>
      </c>
      <c r="R147" s="53">
        <f t="shared" si="21"/>
        <v>869.0012970168611</v>
      </c>
      <c r="S147" s="54">
        <f t="shared" si="22"/>
        <v>20447.089341573203</v>
      </c>
      <c r="T147" s="66">
        <f t="shared" si="23"/>
        <v>25.558861676966504</v>
      </c>
      <c r="U147" s="67">
        <f t="shared" si="24"/>
        <v>25.558861676966504</v>
      </c>
      <c r="V147" s="53">
        <v>2</v>
      </c>
      <c r="W147" s="51">
        <v>400</v>
      </c>
      <c r="X147" s="55">
        <f t="shared" si="25"/>
        <v>10</v>
      </c>
      <c r="Y147" s="56">
        <f t="shared" si="26"/>
        <v>0.771</v>
      </c>
      <c r="Z147" s="50" t="s">
        <v>155</v>
      </c>
      <c r="AA147" s="50" t="str">
        <f t="shared" si="27"/>
        <v>AUDRAIN</v>
      </c>
      <c r="AB147" s="50" t="str">
        <f t="shared" si="28"/>
        <v>Terrace System With UGO</v>
      </c>
      <c r="AC147" s="42">
        <v>76.47211413748377</v>
      </c>
      <c r="AD147" s="26"/>
      <c r="AE147" s="42">
        <v>17.51211413748377</v>
      </c>
      <c r="AF147" s="30"/>
      <c r="AG147" s="42">
        <v>58.96</v>
      </c>
      <c r="AH147" s="34">
        <f t="shared" si="29"/>
        <v>58.96</v>
      </c>
      <c r="AJ147" s="30">
        <v>139.04020752269776</v>
      </c>
      <c r="AK147" s="30"/>
      <c r="AL147" s="30">
        <v>31.840207522697753</v>
      </c>
      <c r="AM147" s="30"/>
      <c r="AN147" s="30">
        <v>107.2</v>
      </c>
      <c r="AO147" s="30">
        <f t="shared" si="30"/>
        <v>107.2</v>
      </c>
    </row>
    <row r="148" spans="1:41" ht="13.5" thickTop="1">
      <c r="A148">
        <v>61</v>
      </c>
      <c r="B148" s="1">
        <v>2019</v>
      </c>
      <c r="C148" t="s">
        <v>4</v>
      </c>
      <c r="D148" t="s">
        <v>53</v>
      </c>
      <c r="E148" t="s">
        <v>6</v>
      </c>
      <c r="F148" t="s">
        <v>9</v>
      </c>
      <c r="G148" t="str">
        <f t="shared" si="31"/>
        <v>Terrace System With UGO</v>
      </c>
      <c r="H148" s="2">
        <v>3</v>
      </c>
      <c r="I148" s="3">
        <v>6462.9</v>
      </c>
      <c r="J148" s="4">
        <v>354</v>
      </c>
      <c r="K148" s="4">
        <v>8.2</v>
      </c>
      <c r="L148" s="5">
        <v>2080</v>
      </c>
      <c r="M148" t="s">
        <v>8</v>
      </c>
      <c r="N148">
        <f t="shared" si="32"/>
        <v>10</v>
      </c>
      <c r="O148" s="6">
        <v>0.0425</v>
      </c>
      <c r="P148" s="10" t="s">
        <v>130</v>
      </c>
      <c r="Q148" s="13">
        <v>0.771</v>
      </c>
      <c r="R148" s="24">
        <f t="shared" si="21"/>
        <v>459.14396887159535</v>
      </c>
      <c r="S148" s="22">
        <f t="shared" si="22"/>
        <v>10803.387502861066</v>
      </c>
      <c r="T148" s="64">
        <f t="shared" si="23"/>
        <v>13.504234378576331</v>
      </c>
      <c r="U148" s="65">
        <f t="shared" si="24"/>
        <v>13.504234378576331</v>
      </c>
      <c r="V148" s="24">
        <v>2</v>
      </c>
      <c r="W148" s="13">
        <v>400</v>
      </c>
      <c r="X148" s="29">
        <f t="shared" si="25"/>
        <v>10</v>
      </c>
      <c r="Y148" s="23">
        <f t="shared" si="26"/>
        <v>0.771</v>
      </c>
      <c r="Z148" s="6" t="s">
        <v>155</v>
      </c>
      <c r="AA148" s="6" t="str">
        <f t="shared" si="27"/>
        <v>AUDRAIN</v>
      </c>
      <c r="AB148" s="6" t="str">
        <f t="shared" si="28"/>
        <v>Terrace System With UGO</v>
      </c>
      <c r="AC148" s="41">
        <v>40.40466926070039</v>
      </c>
      <c r="AE148" s="41">
        <v>9.25266926070039</v>
      </c>
      <c r="AG148" s="41">
        <v>31.151999999999997</v>
      </c>
      <c r="AH148" s="35">
        <f t="shared" si="29"/>
        <v>31.151999999999997</v>
      </c>
      <c r="AJ148" s="9">
        <v>73.46303501945525</v>
      </c>
      <c r="AL148" s="9">
        <v>16.823035019455247</v>
      </c>
      <c r="AN148" s="9">
        <v>56.64</v>
      </c>
      <c r="AO148" s="9">
        <f t="shared" si="30"/>
        <v>56.64</v>
      </c>
    </row>
    <row r="149" spans="1:41" ht="12.75">
      <c r="A149">
        <v>62</v>
      </c>
      <c r="B149" s="1">
        <v>2017</v>
      </c>
      <c r="C149" t="s">
        <v>4</v>
      </c>
      <c r="D149" t="s">
        <v>49</v>
      </c>
      <c r="E149" t="s">
        <v>6</v>
      </c>
      <c r="F149" t="s">
        <v>9</v>
      </c>
      <c r="G149" t="str">
        <f t="shared" si="31"/>
        <v>Terrace System With UGO</v>
      </c>
      <c r="H149" s="2">
        <v>1</v>
      </c>
      <c r="I149" s="3">
        <v>7423.36</v>
      </c>
      <c r="J149" s="4">
        <v>342</v>
      </c>
      <c r="K149" s="4">
        <v>7.2</v>
      </c>
      <c r="L149" s="5">
        <v>2230</v>
      </c>
      <c r="M149" t="s">
        <v>8</v>
      </c>
      <c r="N149">
        <f t="shared" si="32"/>
        <v>10</v>
      </c>
      <c r="O149" s="6">
        <v>0.0425</v>
      </c>
      <c r="P149" s="10" t="s">
        <v>130</v>
      </c>
      <c r="Q149" s="13">
        <v>0.771</v>
      </c>
      <c r="R149" s="24">
        <f t="shared" si="21"/>
        <v>443.579766536965</v>
      </c>
      <c r="S149" s="22">
        <f t="shared" si="22"/>
        <v>10437.170977340353</v>
      </c>
      <c r="T149" s="64">
        <f t="shared" si="23"/>
        <v>13.04646372167544</v>
      </c>
      <c r="U149" s="65">
        <f t="shared" si="24"/>
        <v>13.04646372167544</v>
      </c>
      <c r="V149" s="24">
        <v>2</v>
      </c>
      <c r="W149" s="13">
        <v>400</v>
      </c>
      <c r="X149" s="29">
        <f t="shared" si="25"/>
        <v>10</v>
      </c>
      <c r="Y149" s="23">
        <f t="shared" si="26"/>
        <v>0.771</v>
      </c>
      <c r="Z149" s="6" t="s">
        <v>155</v>
      </c>
      <c r="AA149" s="6" t="str">
        <f t="shared" si="27"/>
        <v>AUDRAIN</v>
      </c>
      <c r="AB149" s="6" t="str">
        <f t="shared" si="28"/>
        <v>Terrace System With UGO</v>
      </c>
      <c r="AC149" s="41">
        <v>39.035019455252915</v>
      </c>
      <c r="AE149" s="41">
        <v>8.939019455252915</v>
      </c>
      <c r="AG149" s="41">
        <v>30.096</v>
      </c>
      <c r="AH149" s="35">
        <f t="shared" si="29"/>
        <v>30.096</v>
      </c>
      <c r="AJ149" s="9">
        <v>70.9727626459144</v>
      </c>
      <c r="AL149" s="9">
        <v>16.2527626459144</v>
      </c>
      <c r="AN149" s="9">
        <v>54.72</v>
      </c>
      <c r="AO149" s="9">
        <f t="shared" si="30"/>
        <v>54.72</v>
      </c>
    </row>
    <row r="150" spans="1:41" ht="12.75">
      <c r="A150">
        <v>63</v>
      </c>
      <c r="B150" s="1">
        <v>2019</v>
      </c>
      <c r="C150" t="s">
        <v>4</v>
      </c>
      <c r="D150" t="s">
        <v>44</v>
      </c>
      <c r="E150" t="s">
        <v>6</v>
      </c>
      <c r="F150" t="s">
        <v>9</v>
      </c>
      <c r="G150" t="str">
        <f t="shared" si="31"/>
        <v>Terrace System With UGO</v>
      </c>
      <c r="H150" s="2">
        <v>1</v>
      </c>
      <c r="I150" s="3">
        <v>6836.09</v>
      </c>
      <c r="J150" s="4">
        <v>240</v>
      </c>
      <c r="K150" s="4">
        <v>5.5</v>
      </c>
      <c r="L150" s="5">
        <v>1650</v>
      </c>
      <c r="M150" t="s">
        <v>8</v>
      </c>
      <c r="N150">
        <f t="shared" si="32"/>
        <v>10</v>
      </c>
      <c r="O150" s="6">
        <v>0.0425</v>
      </c>
      <c r="P150" s="10" t="s">
        <v>130</v>
      </c>
      <c r="Q150" s="13">
        <v>0.771</v>
      </c>
      <c r="R150" s="24">
        <f t="shared" si="21"/>
        <v>311.284046692607</v>
      </c>
      <c r="S150" s="22">
        <f t="shared" si="22"/>
        <v>7324.330510414281</v>
      </c>
      <c r="T150" s="64">
        <f t="shared" si="23"/>
        <v>9.15541313801785</v>
      </c>
      <c r="U150" s="65">
        <f t="shared" si="24"/>
        <v>9.15541313801785</v>
      </c>
      <c r="V150" s="24">
        <v>2</v>
      </c>
      <c r="W150" s="13">
        <v>400</v>
      </c>
      <c r="X150" s="29">
        <f t="shared" si="25"/>
        <v>10</v>
      </c>
      <c r="Y150" s="23">
        <f t="shared" si="26"/>
        <v>0.771</v>
      </c>
      <c r="Z150" s="6" t="s">
        <v>155</v>
      </c>
      <c r="AA150" s="6" t="str">
        <f t="shared" si="27"/>
        <v>AUDRAIN</v>
      </c>
      <c r="AB150" s="6" t="str">
        <f t="shared" si="28"/>
        <v>Terrace System With UGO</v>
      </c>
      <c r="AC150" s="41">
        <v>27.39299610894941</v>
      </c>
      <c r="AE150" s="41">
        <v>6.2729961089494175</v>
      </c>
      <c r="AG150" s="41">
        <v>21.12</v>
      </c>
      <c r="AH150" s="35">
        <f t="shared" si="29"/>
        <v>21.119999999999994</v>
      </c>
      <c r="AJ150" s="9">
        <v>49.805447470817114</v>
      </c>
      <c r="AL150" s="9">
        <v>11.405447470817116</v>
      </c>
      <c r="AN150" s="9">
        <v>38.4</v>
      </c>
      <c r="AO150" s="9">
        <f t="shared" si="30"/>
        <v>38.4</v>
      </c>
    </row>
    <row r="151" spans="1:41" ht="12.75">
      <c r="A151">
        <v>64</v>
      </c>
      <c r="B151" s="1">
        <v>2016</v>
      </c>
      <c r="C151" t="s">
        <v>4</v>
      </c>
      <c r="D151" t="s">
        <v>17</v>
      </c>
      <c r="E151" t="s">
        <v>6</v>
      </c>
      <c r="F151" t="s">
        <v>9</v>
      </c>
      <c r="G151" t="str">
        <f t="shared" si="31"/>
        <v>Terrace System With UGO</v>
      </c>
      <c r="H151" s="2">
        <v>1</v>
      </c>
      <c r="I151" s="3">
        <v>2641.01</v>
      </c>
      <c r="J151" s="4">
        <v>290</v>
      </c>
      <c r="K151" s="4">
        <v>5.2</v>
      </c>
      <c r="L151" s="5">
        <v>602</v>
      </c>
      <c r="M151" t="s">
        <v>8</v>
      </c>
      <c r="N151">
        <f t="shared" si="32"/>
        <v>10</v>
      </c>
      <c r="O151" s="6">
        <v>0.0425</v>
      </c>
      <c r="P151" s="10" t="s">
        <v>130</v>
      </c>
      <c r="Q151" s="13">
        <v>0.771</v>
      </c>
      <c r="R151" s="24">
        <f t="shared" si="21"/>
        <v>376.13488975356677</v>
      </c>
      <c r="S151" s="22">
        <f t="shared" si="22"/>
        <v>8850.232700083923</v>
      </c>
      <c r="T151" s="64">
        <f t="shared" si="23"/>
        <v>11.062790875104904</v>
      </c>
      <c r="U151" s="65">
        <f t="shared" si="24"/>
        <v>11.062790875104904</v>
      </c>
      <c r="V151" s="24">
        <v>2</v>
      </c>
      <c r="W151" s="13">
        <v>400</v>
      </c>
      <c r="X151" s="29">
        <f t="shared" si="25"/>
        <v>10</v>
      </c>
      <c r="Y151" s="23">
        <f t="shared" si="26"/>
        <v>0.771</v>
      </c>
      <c r="Z151" s="6" t="s">
        <v>155</v>
      </c>
      <c r="AA151" s="6" t="str">
        <f t="shared" si="27"/>
        <v>AUDRAIN</v>
      </c>
      <c r="AB151" s="6" t="str">
        <f t="shared" si="28"/>
        <v>Terrace System With UGO</v>
      </c>
      <c r="AC151" s="41">
        <v>33.099870298313874</v>
      </c>
      <c r="AE151" s="41">
        <v>7.579870298313878</v>
      </c>
      <c r="AG151" s="41">
        <v>25.52</v>
      </c>
      <c r="AH151" s="35">
        <f t="shared" si="29"/>
        <v>25.519999999999996</v>
      </c>
      <c r="AJ151" s="9">
        <v>60.18158236057068</v>
      </c>
      <c r="AL151" s="9">
        <v>13.781582360570688</v>
      </c>
      <c r="AN151" s="9">
        <v>46.39999999999999</v>
      </c>
      <c r="AO151" s="9">
        <f t="shared" si="30"/>
        <v>46.39999999999999</v>
      </c>
    </row>
    <row r="152" spans="1:41" ht="12.75">
      <c r="A152">
        <v>65</v>
      </c>
      <c r="B152" s="1">
        <v>2017</v>
      </c>
      <c r="C152" t="s">
        <v>4</v>
      </c>
      <c r="D152" t="s">
        <v>53</v>
      </c>
      <c r="E152" t="s">
        <v>6</v>
      </c>
      <c r="F152" t="s">
        <v>9</v>
      </c>
      <c r="G152" t="str">
        <f>IF(F152="DSL-04","Terrace System",IF(F152="DSL-44","Terrace System With UGO",IF(F152="DWP-03","Sod Waterway",IF(F152="DWP-01","Water and Sediment Control Basin",IF(F152="N340","Cover Crop",IF(F152="DWC-01","Water Impoundment Resevoir","Null"))))))</f>
        <v>Terrace System With UGO</v>
      </c>
      <c r="H152" s="2">
        <v>1</v>
      </c>
      <c r="I152" s="3">
        <v>2951.57</v>
      </c>
      <c r="J152" s="4">
        <v>110</v>
      </c>
      <c r="K152" s="4">
        <v>4</v>
      </c>
      <c r="L152" s="5">
        <v>748</v>
      </c>
      <c r="M152" t="s">
        <v>8</v>
      </c>
      <c r="N152">
        <f t="shared" si="32"/>
        <v>10</v>
      </c>
      <c r="O152" s="6">
        <v>0.0425</v>
      </c>
      <c r="P152" s="10" t="s">
        <v>130</v>
      </c>
      <c r="Q152" s="13">
        <v>0.771</v>
      </c>
      <c r="R152" s="24">
        <f>J152/Q152</f>
        <v>142.67185473411155</v>
      </c>
      <c r="S152" s="22">
        <f>R152/O152</f>
        <v>3356.9848172732127</v>
      </c>
      <c r="T152" s="64">
        <f>U152</f>
        <v>4.196231021591516</v>
      </c>
      <c r="U152" s="65">
        <f>S152/(V152*W152)</f>
        <v>4.196231021591516</v>
      </c>
      <c r="V152" s="24">
        <v>2</v>
      </c>
      <c r="W152" s="13">
        <v>400</v>
      </c>
      <c r="X152" s="29">
        <f>N152</f>
        <v>10</v>
      </c>
      <c r="Y152" s="23">
        <f>Q152</f>
        <v>0.771</v>
      </c>
      <c r="Z152" s="6" t="s">
        <v>155</v>
      </c>
      <c r="AA152" s="6" t="str">
        <f>E152</f>
        <v>AUDRAIN</v>
      </c>
      <c r="AB152" s="6" t="str">
        <f>G152</f>
        <v>Terrace System With UGO</v>
      </c>
      <c r="AC152" s="41">
        <v>12.555123216601817</v>
      </c>
      <c r="AE152" s="41">
        <v>2.875123216601816</v>
      </c>
      <c r="AG152" s="41">
        <v>9.68</v>
      </c>
      <c r="AH152" s="35">
        <f>AC152-AE152</f>
        <v>9.680000000000001</v>
      </c>
      <c r="AJ152" s="9">
        <v>22.82749675745785</v>
      </c>
      <c r="AL152" s="9">
        <v>5.22749675745785</v>
      </c>
      <c r="AN152" s="9">
        <v>17.6</v>
      </c>
      <c r="AO152" s="9">
        <f>AJ152-AL152</f>
        <v>17.6</v>
      </c>
    </row>
    <row r="153" spans="1:41" ht="12.75">
      <c r="A153">
        <v>66</v>
      </c>
      <c r="B153" s="1">
        <v>2020</v>
      </c>
      <c r="C153" t="s">
        <v>4</v>
      </c>
      <c r="D153" t="s">
        <v>47</v>
      </c>
      <c r="E153" t="s">
        <v>6</v>
      </c>
      <c r="F153" t="s">
        <v>9</v>
      </c>
      <c r="G153" t="str">
        <f>IF(F153="DSL-04","Terrace System",IF(F153="DSL-44","Terrace System With UGO",IF(F153="DWP-03","Sod Waterway",IF(F153="DWP-01","Water and Sediment Control Basin",IF(F153="N340","Cover Crop",IF(F153="DWC-01","Water Impoundment Resevoir","Null"))))))</f>
        <v>Terrace System With UGO</v>
      </c>
      <c r="H153" s="2">
        <v>2</v>
      </c>
      <c r="I153" s="3">
        <v>3927.62</v>
      </c>
      <c r="J153" s="4">
        <v>105</v>
      </c>
      <c r="K153" s="4">
        <v>3.6</v>
      </c>
      <c r="L153" s="5">
        <v>1303</v>
      </c>
      <c r="M153" t="s">
        <v>8</v>
      </c>
      <c r="N153">
        <f t="shared" si="32"/>
        <v>10</v>
      </c>
      <c r="O153" s="6">
        <v>0.0425</v>
      </c>
      <c r="P153" s="10" t="s">
        <v>130</v>
      </c>
      <c r="Q153" s="13">
        <v>0.771</v>
      </c>
      <c r="R153" s="24">
        <f>J153/Q153</f>
        <v>136.18677042801556</v>
      </c>
      <c r="S153" s="22">
        <f>R153/O153</f>
        <v>3204.394598306248</v>
      </c>
      <c r="T153" s="64">
        <f>U153</f>
        <v>4.00549324788281</v>
      </c>
      <c r="U153" s="65">
        <f>S153/(V153*W153)</f>
        <v>4.00549324788281</v>
      </c>
      <c r="V153" s="24">
        <v>2</v>
      </c>
      <c r="W153" s="13">
        <v>400</v>
      </c>
      <c r="X153" s="29">
        <f>N153</f>
        <v>10</v>
      </c>
      <c r="Y153" s="23">
        <f>Q153</f>
        <v>0.771</v>
      </c>
      <c r="Z153" s="6" t="s">
        <v>155</v>
      </c>
      <c r="AA153" s="6" t="str">
        <f>E153</f>
        <v>AUDRAIN</v>
      </c>
      <c r="AB153" s="6" t="str">
        <f>G153</f>
        <v>Terrace System With UGO</v>
      </c>
      <c r="AC153" s="41">
        <v>11.984435797665366</v>
      </c>
      <c r="AE153" s="41">
        <v>2.7444357976653677</v>
      </c>
      <c r="AG153" s="41">
        <v>9.240000000000002</v>
      </c>
      <c r="AH153" s="35">
        <f>AC153-AE153</f>
        <v>9.239999999999998</v>
      </c>
      <c r="AJ153" s="9">
        <v>21.789883268482484</v>
      </c>
      <c r="AL153" s="9">
        <v>4.989883268482487</v>
      </c>
      <c r="AN153" s="9">
        <v>16.799999999999997</v>
      </c>
      <c r="AO153" s="9">
        <f>AJ153-AL153</f>
        <v>16.799999999999997</v>
      </c>
    </row>
    <row r="154" spans="1:42" ht="13.5" thickBot="1">
      <c r="A154">
        <v>67</v>
      </c>
      <c r="B154" s="1">
        <v>2018</v>
      </c>
      <c r="C154" t="s">
        <v>4</v>
      </c>
      <c r="D154" t="s">
        <v>47</v>
      </c>
      <c r="E154" t="s">
        <v>6</v>
      </c>
      <c r="F154" t="s">
        <v>9</v>
      </c>
      <c r="G154" t="str">
        <f>IF(F154="DSL-04","Terrace System",IF(F154="DSL-44","Terrace System With UGO",IF(F154="DWP-03","Sod Waterway",IF(F154="DWP-01","Water and Sediment Control Basin",IF(F154="N340","Cover Crop",IF(F154="DWC-01","Water Impoundment Resevoir","Null"))))))</f>
        <v>Terrace System With UGO</v>
      </c>
      <c r="H154" s="2">
        <v>1</v>
      </c>
      <c r="I154" s="3">
        <v>1368.93</v>
      </c>
      <c r="J154" s="4">
        <v>200</v>
      </c>
      <c r="K154" s="4">
        <v>2</v>
      </c>
      <c r="L154" s="5">
        <v>252</v>
      </c>
      <c r="M154" t="s">
        <v>8</v>
      </c>
      <c r="N154">
        <f t="shared" si="32"/>
        <v>10</v>
      </c>
      <c r="O154" s="6">
        <v>0.0425</v>
      </c>
      <c r="P154" s="10" t="s">
        <v>130</v>
      </c>
      <c r="Q154" s="13">
        <v>0.771</v>
      </c>
      <c r="R154" s="24">
        <f>J154/Q154</f>
        <v>259.40337224383916</v>
      </c>
      <c r="S154" s="22">
        <f>R154/O154</f>
        <v>6103.608758678568</v>
      </c>
      <c r="T154" s="64">
        <f>U154</f>
        <v>7.6295109483482095</v>
      </c>
      <c r="U154" s="65">
        <f>S154/(V154*W154)</f>
        <v>7.6295109483482095</v>
      </c>
      <c r="V154" s="24">
        <v>2</v>
      </c>
      <c r="W154" s="13">
        <v>400</v>
      </c>
      <c r="X154" s="29">
        <f>N154</f>
        <v>10</v>
      </c>
      <c r="Y154" s="23">
        <f>Q154</f>
        <v>0.771</v>
      </c>
      <c r="Z154" s="6" t="s">
        <v>155</v>
      </c>
      <c r="AA154" s="6" t="str">
        <f>E154</f>
        <v>AUDRAIN</v>
      </c>
      <c r="AB154" s="6" t="str">
        <f>G154</f>
        <v>Terrace System With UGO</v>
      </c>
      <c r="AC154" s="42">
        <v>22.827496757457848</v>
      </c>
      <c r="AD154" s="26"/>
      <c r="AE154" s="42">
        <v>5.227496757457846</v>
      </c>
      <c r="AF154" s="30"/>
      <c r="AG154" s="42">
        <v>17.6</v>
      </c>
      <c r="AH154" s="34">
        <f>AC154-AE154</f>
        <v>17.6</v>
      </c>
      <c r="AJ154" s="30">
        <v>41.504539559014276</v>
      </c>
      <c r="AK154" s="30"/>
      <c r="AL154" s="30">
        <v>9.504539559014276</v>
      </c>
      <c r="AM154" s="30"/>
      <c r="AN154" s="30">
        <v>32</v>
      </c>
      <c r="AO154" s="30">
        <f>AJ154-AL154</f>
        <v>32</v>
      </c>
      <c r="AP154" s="26"/>
    </row>
    <row r="155" spans="2:34" ht="13.5" thickTop="1">
      <c r="B155" s="1"/>
      <c r="H155" s="2"/>
      <c r="I155" s="3"/>
      <c r="J155" s="4"/>
      <c r="K155" s="4"/>
      <c r="L155" s="5"/>
      <c r="AH155" s="6"/>
    </row>
    <row r="156" spans="2:41" ht="12.75">
      <c r="B156" s="1"/>
      <c r="H156" s="2"/>
      <c r="I156" s="3"/>
      <c r="J156" s="4"/>
      <c r="K156" s="4"/>
      <c r="L156" s="5"/>
      <c r="AG156" s="9">
        <f>SUM(AG88:AG154)</f>
        <v>5658.6552</v>
      </c>
      <c r="AH156" s="6" t="s">
        <v>171</v>
      </c>
      <c r="AN156" s="9">
        <f>SUM(AN88:AN155)</f>
        <v>10288.464000000002</v>
      </c>
      <c r="AO156" s="6" t="s">
        <v>188</v>
      </c>
    </row>
    <row r="157" spans="1:41" ht="12.75">
      <c r="A157" s="13" t="s">
        <v>124</v>
      </c>
      <c r="B157" s="6" t="s">
        <v>1</v>
      </c>
      <c r="C157" s="6" t="s">
        <v>2</v>
      </c>
      <c r="D157" s="6" t="s">
        <v>3</v>
      </c>
      <c r="E157" s="6" t="s">
        <v>112</v>
      </c>
      <c r="F157" s="6" t="s">
        <v>118</v>
      </c>
      <c r="G157" s="6" t="s">
        <v>119</v>
      </c>
      <c r="H157" s="11" t="s">
        <v>113</v>
      </c>
      <c r="I157" s="6" t="s">
        <v>114</v>
      </c>
      <c r="J157" s="6" t="s">
        <v>116</v>
      </c>
      <c r="K157" s="6" t="s">
        <v>115</v>
      </c>
      <c r="L157" s="6" t="s">
        <v>0</v>
      </c>
      <c r="M157" s="6"/>
      <c r="N157" s="6" t="s">
        <v>117</v>
      </c>
      <c r="AG157" s="9">
        <f>AG156/4</f>
        <v>1414.6638</v>
      </c>
      <c r="AH157" s="6" t="s">
        <v>148</v>
      </c>
      <c r="AN157" s="9">
        <f>AN156/4</f>
        <v>2572.1160000000004</v>
      </c>
      <c r="AO157" s="6" t="s">
        <v>148</v>
      </c>
    </row>
    <row r="158" spans="2:41" ht="12.75">
      <c r="B158" s="1"/>
      <c r="H158" s="2"/>
      <c r="I158" s="3"/>
      <c r="J158" s="4"/>
      <c r="K158" s="4"/>
      <c r="L158" s="5"/>
      <c r="AG158" s="9">
        <f>AG157*X154</f>
        <v>14146.638</v>
      </c>
      <c r="AH158" s="6" t="s">
        <v>149</v>
      </c>
      <c r="AN158" s="9">
        <f>AN157*X154</f>
        <v>25721.160000000003</v>
      </c>
      <c r="AO158" s="6" t="s">
        <v>149</v>
      </c>
    </row>
    <row r="159" spans="2:37" ht="12.75">
      <c r="B159" s="1"/>
      <c r="H159" s="2"/>
      <c r="I159" s="3"/>
      <c r="J159" s="4"/>
      <c r="K159" s="4"/>
      <c r="L159" s="5"/>
      <c r="AK159" s="70"/>
    </row>
    <row r="160" spans="1:41" ht="12.75">
      <c r="A160">
        <v>1</v>
      </c>
      <c r="B160" s="1">
        <v>2020</v>
      </c>
      <c r="C160" t="s">
        <v>4</v>
      </c>
      <c r="D160" t="s">
        <v>44</v>
      </c>
      <c r="E160" t="s">
        <v>6</v>
      </c>
      <c r="F160" t="s">
        <v>14</v>
      </c>
      <c r="G160" t="str">
        <f>IF(F160="DSL-04","Terrace System",IF(F160="DSL-44","Terrace System With UGO",IF(F160="DWP-03","Sod Waterway",IF(F160="DWP-01","Water and Sediment Control Basin",IF(F160="N340","Cover Crop",IF(F160="DWC-01","Water Impoundment Resevoir","Null"))))))</f>
        <v>Water and Sediment Control Basin</v>
      </c>
      <c r="H160" s="2">
        <v>1</v>
      </c>
      <c r="I160" s="3">
        <v>4344.52</v>
      </c>
      <c r="J160" s="4">
        <v>2020</v>
      </c>
      <c r="K160" s="4">
        <v>151.4</v>
      </c>
      <c r="L160" s="5">
        <v>9.6</v>
      </c>
      <c r="M160" t="s">
        <v>15</v>
      </c>
      <c r="N160">
        <f>IF(F160="N340",0,10)</f>
        <v>10</v>
      </c>
      <c r="O160" s="6">
        <v>0.0425</v>
      </c>
      <c r="P160" s="10" t="s">
        <v>130</v>
      </c>
      <c r="Q160" s="13">
        <v>0.909</v>
      </c>
      <c r="R160" s="24">
        <f>J160/Q160</f>
        <v>2222.222222222222</v>
      </c>
      <c r="S160" s="22">
        <f>R160/O160</f>
        <v>52287.5816993464</v>
      </c>
      <c r="T160" s="64">
        <f>U160</f>
        <v>65.359477124183</v>
      </c>
      <c r="U160" s="65">
        <f>S160/(V160*W160)</f>
        <v>65.359477124183</v>
      </c>
      <c r="V160" s="24">
        <v>2</v>
      </c>
      <c r="W160" s="13">
        <v>400</v>
      </c>
      <c r="X160" s="29">
        <f>N160</f>
        <v>10</v>
      </c>
      <c r="Y160" s="23">
        <f>Q160</f>
        <v>0.909</v>
      </c>
      <c r="Z160" s="6" t="s">
        <v>155</v>
      </c>
      <c r="AA160" s="6" t="str">
        <f>E160</f>
        <v>AUDRAIN</v>
      </c>
      <c r="AB160" s="6" t="str">
        <f>G160</f>
        <v>Water and Sediment Control Basin</v>
      </c>
      <c r="AC160" s="41">
        <v>195.55555555555554</v>
      </c>
      <c r="AE160" s="41">
        <v>17.795555555555552</v>
      </c>
      <c r="AG160" s="41">
        <v>177.76</v>
      </c>
      <c r="AH160" s="35">
        <f>AC160-AE160</f>
        <v>177.76</v>
      </c>
      <c r="AJ160" s="9">
        <v>355.55555555555554</v>
      </c>
      <c r="AL160" s="9">
        <v>32.355555555555554</v>
      </c>
      <c r="AN160" s="9">
        <v>323.2</v>
      </c>
      <c r="AO160" s="9">
        <f>AJ160-AL160</f>
        <v>323.2</v>
      </c>
    </row>
    <row r="161" spans="1:41" ht="12.75">
      <c r="A161">
        <v>2</v>
      </c>
      <c r="B161" s="1">
        <v>2017</v>
      </c>
      <c r="C161" t="s">
        <v>4</v>
      </c>
      <c r="D161" t="s">
        <v>52</v>
      </c>
      <c r="E161" t="s">
        <v>6</v>
      </c>
      <c r="F161" t="s">
        <v>14</v>
      </c>
      <c r="G161" t="str">
        <f>IF(F161="DSL-04","Terrace System",IF(F161="DSL-44","Terrace System With UGO",IF(F161="DWP-03","Sod Waterway",IF(F161="DWP-01","Water and Sediment Control Basin",IF(F161="N340","Cover Crop",IF(F161="DWC-01","Water Impoundment Resevoir","Null"))))))</f>
        <v>Water and Sediment Control Basin</v>
      </c>
      <c r="H161" s="2">
        <v>2</v>
      </c>
      <c r="I161" s="3">
        <v>9361.57</v>
      </c>
      <c r="J161" s="4">
        <v>490</v>
      </c>
      <c r="K161" s="4">
        <v>88.6</v>
      </c>
      <c r="L161" s="5">
        <v>514.75</v>
      </c>
      <c r="M161" t="s">
        <v>15</v>
      </c>
      <c r="N161">
        <f>IF(F161="N340",0,10)</f>
        <v>10</v>
      </c>
      <c r="O161" s="6">
        <v>0.0425</v>
      </c>
      <c r="P161" s="10" t="s">
        <v>130</v>
      </c>
      <c r="Q161" s="13">
        <v>0.909</v>
      </c>
      <c r="R161" s="24">
        <f>J161/Q161</f>
        <v>539.0539053905391</v>
      </c>
      <c r="S161" s="22">
        <f>R161/O161</f>
        <v>12683.6213033068</v>
      </c>
      <c r="T161" s="64">
        <f>U161</f>
        <v>15.854526629133499</v>
      </c>
      <c r="U161" s="65">
        <f>S161/(V161*W161)</f>
        <v>15.854526629133499</v>
      </c>
      <c r="V161" s="24">
        <v>2</v>
      </c>
      <c r="W161" s="13">
        <v>400</v>
      </c>
      <c r="X161" s="29">
        <f>N161</f>
        <v>10</v>
      </c>
      <c r="Y161" s="23">
        <f>Q161</f>
        <v>0.909</v>
      </c>
      <c r="Z161" s="6" t="s">
        <v>155</v>
      </c>
      <c r="AA161" s="6" t="str">
        <f>E161</f>
        <v>AUDRAIN</v>
      </c>
      <c r="AB161" s="6" t="str">
        <f>G161</f>
        <v>Water and Sediment Control Basin</v>
      </c>
      <c r="AC161" s="41">
        <v>47.436743674367435</v>
      </c>
      <c r="AE161" s="41">
        <v>4.316743674367437</v>
      </c>
      <c r="AG161" s="41">
        <v>43.12</v>
      </c>
      <c r="AH161" s="35">
        <f>AC161-AE161</f>
        <v>43.12</v>
      </c>
      <c r="AJ161" s="9">
        <v>86.24862486248625</v>
      </c>
      <c r="AL161" s="9">
        <v>7.848624862486247</v>
      </c>
      <c r="AN161" s="9">
        <v>78.4</v>
      </c>
      <c r="AO161" s="9">
        <f>AJ161-AL161</f>
        <v>78.4</v>
      </c>
    </row>
    <row r="162" spans="1:41" ht="12.75">
      <c r="A162">
        <v>3</v>
      </c>
      <c r="B162" s="1">
        <v>2019</v>
      </c>
      <c r="C162" t="s">
        <v>4</v>
      </c>
      <c r="D162" t="s">
        <v>52</v>
      </c>
      <c r="E162" t="s">
        <v>6</v>
      </c>
      <c r="F162" t="s">
        <v>14</v>
      </c>
      <c r="G162" t="str">
        <f>IF(F162="DSL-04","Terrace System",IF(F162="DSL-44","Terrace System With UGO",IF(F162="DWP-03","Sod Waterway",IF(F162="DWP-01","Water and Sediment Control Basin",IF(F162="N340","Cover Crop",IF(F162="DWC-01","Water Impoundment Resevoir","Null"))))))</f>
        <v>Water and Sediment Control Basin</v>
      </c>
      <c r="H162" s="2">
        <v>1</v>
      </c>
      <c r="I162" s="3">
        <v>13855.23</v>
      </c>
      <c r="J162" s="4">
        <v>160</v>
      </c>
      <c r="K162" s="4">
        <v>14.3</v>
      </c>
      <c r="L162" s="5">
        <v>1666.3</v>
      </c>
      <c r="M162" t="s">
        <v>15</v>
      </c>
      <c r="N162">
        <f>IF(F162="N340",0,10)</f>
        <v>10</v>
      </c>
      <c r="O162" s="6">
        <v>0.0425</v>
      </c>
      <c r="P162" s="10" t="s">
        <v>130</v>
      </c>
      <c r="Q162" s="13">
        <v>0.909</v>
      </c>
      <c r="R162" s="24">
        <f>J162/Q162</f>
        <v>176.017601760176</v>
      </c>
      <c r="S162" s="22">
        <f>R162/O162</f>
        <v>4141.5906296512</v>
      </c>
      <c r="T162" s="64">
        <f>U162</f>
        <v>5.176988287064001</v>
      </c>
      <c r="U162" s="65">
        <f>S162/(V162*W162)</f>
        <v>5.176988287064001</v>
      </c>
      <c r="V162" s="24">
        <v>2</v>
      </c>
      <c r="W162" s="13">
        <v>400</v>
      </c>
      <c r="X162" s="29">
        <f>N162</f>
        <v>10</v>
      </c>
      <c r="Y162" s="23">
        <f>Q162</f>
        <v>0.909</v>
      </c>
      <c r="Z162" s="6" t="s">
        <v>155</v>
      </c>
      <c r="AA162" s="6" t="str">
        <f>E162</f>
        <v>AUDRAIN</v>
      </c>
      <c r="AB162" s="6" t="str">
        <f>G162</f>
        <v>Water and Sediment Control Basin</v>
      </c>
      <c r="AC162" s="41">
        <v>15.48954895489549</v>
      </c>
      <c r="AE162" s="41">
        <v>1.4095489548954898</v>
      </c>
      <c r="AG162" s="41">
        <v>14.079999999999998</v>
      </c>
      <c r="AH162" s="35">
        <f>AC162-AE162</f>
        <v>14.08</v>
      </c>
      <c r="AJ162" s="9">
        <v>28.162816281628167</v>
      </c>
      <c r="AL162" s="9">
        <v>2.562816281628166</v>
      </c>
      <c r="AN162" s="9">
        <v>25.6</v>
      </c>
      <c r="AO162" s="9">
        <f>AJ162-AL162</f>
        <v>25.6</v>
      </c>
    </row>
    <row r="163" spans="1:41" ht="12.75">
      <c r="A163">
        <v>4</v>
      </c>
      <c r="B163" s="1">
        <v>2019</v>
      </c>
      <c r="C163" t="s">
        <v>4</v>
      </c>
      <c r="D163" t="s">
        <v>44</v>
      </c>
      <c r="E163" t="s">
        <v>6</v>
      </c>
      <c r="F163" t="s">
        <v>14</v>
      </c>
      <c r="G163" t="str">
        <f>IF(F163="DSL-04","Terrace System",IF(F163="DSL-44","Terrace System With UGO",IF(F163="DWP-03","Sod Waterway",IF(F163="DWP-01","Water and Sediment Control Basin",IF(F163="N340","Cover Crop",IF(F163="DWC-01","Water Impoundment Resevoir","Null"))))))</f>
        <v>Water and Sediment Control Basin</v>
      </c>
      <c r="H163" s="2">
        <v>2</v>
      </c>
      <c r="I163" s="3">
        <v>9044.11</v>
      </c>
      <c r="J163" s="4">
        <v>520</v>
      </c>
      <c r="K163" s="4">
        <v>9.1</v>
      </c>
      <c r="L163" s="5">
        <v>1831.5</v>
      </c>
      <c r="M163" t="s">
        <v>15</v>
      </c>
      <c r="N163">
        <f>IF(F163="N340",0,10)</f>
        <v>10</v>
      </c>
      <c r="O163" s="6">
        <v>0.0425</v>
      </c>
      <c r="P163" s="10" t="s">
        <v>130</v>
      </c>
      <c r="Q163" s="13">
        <v>0.909</v>
      </c>
      <c r="R163" s="24">
        <f>J163/Q163</f>
        <v>572.057205720572</v>
      </c>
      <c r="S163" s="22">
        <f>R163/O163</f>
        <v>13460.1695463664</v>
      </c>
      <c r="T163" s="64">
        <f>U163</f>
        <v>16.825211932958</v>
      </c>
      <c r="U163" s="65">
        <f>S163/(V163*W163)</f>
        <v>16.825211932958</v>
      </c>
      <c r="V163" s="24">
        <v>2</v>
      </c>
      <c r="W163" s="13">
        <v>400</v>
      </c>
      <c r="X163" s="29">
        <f>N163</f>
        <v>10</v>
      </c>
      <c r="Y163" s="23">
        <f>Q163</f>
        <v>0.909</v>
      </c>
      <c r="Z163" s="6" t="s">
        <v>155</v>
      </c>
      <c r="AA163" s="6" t="str">
        <f>E163</f>
        <v>AUDRAIN</v>
      </c>
      <c r="AB163" s="6" t="str">
        <f>G163</f>
        <v>Water and Sediment Control Basin</v>
      </c>
      <c r="AC163" s="41">
        <v>50.34103410341032</v>
      </c>
      <c r="AE163" s="41">
        <v>4.581034103410339</v>
      </c>
      <c r="AG163" s="41">
        <v>45.75999999999999</v>
      </c>
      <c r="AH163" s="35">
        <f>AC163-AE163</f>
        <v>45.759999999999984</v>
      </c>
      <c r="AJ163" s="9">
        <v>91.5291529152915</v>
      </c>
      <c r="AL163" s="9">
        <v>8.329152915291516</v>
      </c>
      <c r="AN163" s="9">
        <v>83.19999999999999</v>
      </c>
      <c r="AO163" s="9">
        <f>AJ163-AL163</f>
        <v>83.19999999999999</v>
      </c>
    </row>
    <row r="164" spans="1:41" ht="13.5" thickBot="1">
      <c r="A164">
        <v>5</v>
      </c>
      <c r="B164" s="1">
        <v>2020</v>
      </c>
      <c r="C164" t="s">
        <v>4</v>
      </c>
      <c r="D164" t="s">
        <v>47</v>
      </c>
      <c r="E164" t="s">
        <v>6</v>
      </c>
      <c r="F164" t="s">
        <v>14</v>
      </c>
      <c r="G164" t="str">
        <f>IF(F164="DSL-04","Terrace System",IF(F164="DSL-44","Terrace System With UGO",IF(F164="DWP-03","Sod Waterway",IF(F164="DWP-01","Water and Sediment Control Basin",IF(F164="N340","Cover Crop",IF(F164="DWC-01","Water Impoundment Resevoir","Null"))))))</f>
        <v>Water and Sediment Control Basin</v>
      </c>
      <c r="H164" s="2">
        <v>1</v>
      </c>
      <c r="I164" s="3">
        <v>1166.55</v>
      </c>
      <c r="J164" s="4">
        <v>80</v>
      </c>
      <c r="K164" s="4">
        <v>1.3</v>
      </c>
      <c r="L164" s="5">
        <v>292</v>
      </c>
      <c r="M164" t="s">
        <v>15</v>
      </c>
      <c r="N164">
        <f>IF(F164="N340",0,10)</f>
        <v>10</v>
      </c>
      <c r="O164" s="6">
        <v>0.0425</v>
      </c>
      <c r="P164" s="10" t="s">
        <v>130</v>
      </c>
      <c r="Q164" s="13">
        <v>0.909</v>
      </c>
      <c r="R164" s="24">
        <f>J164/Q164</f>
        <v>88.008800880088</v>
      </c>
      <c r="S164" s="22">
        <f>R164/O164</f>
        <v>2070.7953148256</v>
      </c>
      <c r="T164" s="64">
        <f>U164</f>
        <v>2.5884941435320004</v>
      </c>
      <c r="U164" s="65">
        <f>S164/(V164*W164)</f>
        <v>2.5884941435320004</v>
      </c>
      <c r="V164" s="24">
        <v>2</v>
      </c>
      <c r="W164" s="13">
        <v>400</v>
      </c>
      <c r="X164" s="29">
        <f>N164</f>
        <v>10</v>
      </c>
      <c r="Y164" s="23">
        <f>Q164</f>
        <v>0.909</v>
      </c>
      <c r="Z164" s="6" t="s">
        <v>155</v>
      </c>
      <c r="AA164" s="6" t="str">
        <f>E164</f>
        <v>AUDRAIN</v>
      </c>
      <c r="AB164" s="6" t="str">
        <f>G164</f>
        <v>Water and Sediment Control Basin</v>
      </c>
      <c r="AC164" s="42">
        <v>7.744774477447745</v>
      </c>
      <c r="AD164" s="26"/>
      <c r="AE164" s="42">
        <v>0.7047744774477449</v>
      </c>
      <c r="AF164" s="30"/>
      <c r="AG164" s="42">
        <v>7.039999999999999</v>
      </c>
      <c r="AH164" s="34">
        <f>AC164-AE164</f>
        <v>7.04</v>
      </c>
      <c r="AJ164" s="30">
        <v>14.081408140814084</v>
      </c>
      <c r="AK164" s="30"/>
      <c r="AL164" s="30">
        <v>1.281408140814083</v>
      </c>
      <c r="AM164" s="30"/>
      <c r="AN164" s="30">
        <v>12.8</v>
      </c>
      <c r="AO164" s="30">
        <f>AJ164-AL164</f>
        <v>12.8</v>
      </c>
    </row>
    <row r="165" spans="2:34" ht="13.5" thickTop="1">
      <c r="B165" s="1"/>
      <c r="H165" s="2"/>
      <c r="I165" s="3"/>
      <c r="J165" s="4"/>
      <c r="K165" s="4"/>
      <c r="L165" s="5"/>
      <c r="AH165" s="6"/>
    </row>
    <row r="166" spans="2:41" ht="12.75">
      <c r="B166" s="1"/>
      <c r="H166" s="2"/>
      <c r="I166" s="3"/>
      <c r="J166" s="4"/>
      <c r="K166" s="4"/>
      <c r="L166" s="5"/>
      <c r="AG166" s="9">
        <f>SUM(AG160:AG164)</f>
        <v>287.76</v>
      </c>
      <c r="AH166" s="6" t="s">
        <v>171</v>
      </c>
      <c r="AN166" s="9">
        <f>SUM(AN160:AN165)</f>
        <v>523.2</v>
      </c>
      <c r="AO166" s="6" t="s">
        <v>188</v>
      </c>
    </row>
    <row r="167" spans="1:41" ht="12.75">
      <c r="A167" s="13" t="s">
        <v>124</v>
      </c>
      <c r="B167" s="6" t="s">
        <v>1</v>
      </c>
      <c r="C167" s="6" t="s">
        <v>2</v>
      </c>
      <c r="D167" s="6" t="s">
        <v>3</v>
      </c>
      <c r="E167" s="6" t="s">
        <v>112</v>
      </c>
      <c r="F167" s="6" t="s">
        <v>118</v>
      </c>
      <c r="G167" s="6" t="s">
        <v>119</v>
      </c>
      <c r="H167" s="11" t="s">
        <v>113</v>
      </c>
      <c r="I167" s="6" t="s">
        <v>114</v>
      </c>
      <c r="J167" s="6" t="s">
        <v>116</v>
      </c>
      <c r="K167" s="6" t="s">
        <v>115</v>
      </c>
      <c r="L167" s="6" t="s">
        <v>0</v>
      </c>
      <c r="M167" s="6"/>
      <c r="N167" s="6" t="s">
        <v>117</v>
      </c>
      <c r="AG167" s="9">
        <f>AG166/4</f>
        <v>71.94</v>
      </c>
      <c r="AH167" s="6" t="s">
        <v>148</v>
      </c>
      <c r="AN167" s="9">
        <f>AN166/4</f>
        <v>130.8</v>
      </c>
      <c r="AO167" s="6" t="s">
        <v>148</v>
      </c>
    </row>
    <row r="168" spans="2:41" ht="12.75">
      <c r="B168" s="1"/>
      <c r="H168" s="2"/>
      <c r="I168" s="3"/>
      <c r="J168" s="4"/>
      <c r="K168" s="4"/>
      <c r="L168" s="5"/>
      <c r="AG168" s="9">
        <f>AG167*X164</f>
        <v>719.4</v>
      </c>
      <c r="AH168" s="6" t="s">
        <v>149</v>
      </c>
      <c r="AN168" s="9">
        <f>AN167*X164</f>
        <v>1308</v>
      </c>
      <c r="AO168" s="6" t="s">
        <v>149</v>
      </c>
    </row>
    <row r="169" spans="2:37" ht="12.75">
      <c r="B169" s="1"/>
      <c r="H169" s="2"/>
      <c r="I169" s="3"/>
      <c r="J169" s="4"/>
      <c r="K169" s="4"/>
      <c r="L169" s="5"/>
      <c r="AK169" s="70"/>
    </row>
    <row r="170" spans="1:41" ht="13.5" thickBot="1">
      <c r="A170">
        <v>1</v>
      </c>
      <c r="B170" s="1">
        <v>2016</v>
      </c>
      <c r="C170" t="s">
        <v>4</v>
      </c>
      <c r="D170" t="s">
        <v>52</v>
      </c>
      <c r="E170" t="s">
        <v>6</v>
      </c>
      <c r="F170" t="s">
        <v>20</v>
      </c>
      <c r="G170" t="str">
        <f>IF(F170="DSL-04","Terrace System",IF(F170="DSL-44","Terrace System With UGO",IF(F170="DWP-03","Sod Waterway",IF(F170="DWP-01","Water and Sediment Control Basin",IF(F170="N340","Cover Crop",IF(F170="DWC-01","Water Impoundment Resevoir","Null"))))))</f>
        <v>Water Impoundment Resevoir</v>
      </c>
      <c r="H170" s="2">
        <v>1</v>
      </c>
      <c r="I170" s="3">
        <v>10000</v>
      </c>
      <c r="J170" s="4">
        <v>230</v>
      </c>
      <c r="K170" s="4">
        <v>16</v>
      </c>
      <c r="L170" s="5">
        <v>5002</v>
      </c>
      <c r="M170" t="s">
        <v>15</v>
      </c>
      <c r="N170">
        <f>IF(F170="N340",0,10)</f>
        <v>10</v>
      </c>
      <c r="O170" s="6">
        <v>0.0425</v>
      </c>
      <c r="P170" s="10" t="s">
        <v>130</v>
      </c>
      <c r="Q170" s="13">
        <v>0.926</v>
      </c>
      <c r="R170" s="24">
        <f>J170/Q170</f>
        <v>248.38012958963282</v>
      </c>
      <c r="S170" s="22">
        <f>R170/O170</f>
        <v>5844.238343285478</v>
      </c>
      <c r="T170" s="64">
        <f>U170</f>
        <v>7.305297929106847</v>
      </c>
      <c r="U170" s="65">
        <f>S170/(V170*W170)</f>
        <v>7.305297929106847</v>
      </c>
      <c r="V170" s="24">
        <v>2</v>
      </c>
      <c r="W170" s="13">
        <v>400</v>
      </c>
      <c r="X170" s="29">
        <f>N170</f>
        <v>10</v>
      </c>
      <c r="Y170" s="23">
        <f>Q170</f>
        <v>0.926</v>
      </c>
      <c r="Z170" s="6" t="s">
        <v>155</v>
      </c>
      <c r="AA170" s="6" t="str">
        <f>E170</f>
        <v>AUDRAIN</v>
      </c>
      <c r="AB170" s="6" t="str">
        <f>G170</f>
        <v>Water Impoundment Resevoir</v>
      </c>
      <c r="AC170" s="42">
        <v>21.857451403887683</v>
      </c>
      <c r="AD170" s="26"/>
      <c r="AE170" s="42">
        <v>1.617451403887685</v>
      </c>
      <c r="AF170" s="30"/>
      <c r="AG170" s="42">
        <v>20.24</v>
      </c>
      <c r="AH170" s="34">
        <f>AC170-AE170</f>
        <v>20.24</v>
      </c>
      <c r="AJ170" s="30">
        <v>39.74082073434125</v>
      </c>
      <c r="AK170" s="30"/>
      <c r="AL170" s="30">
        <v>2.9</v>
      </c>
      <c r="AM170" s="30"/>
      <c r="AN170" s="30">
        <v>36.8</v>
      </c>
      <c r="AO170" s="30">
        <f>AJ170-AL170</f>
        <v>36.84082073434125</v>
      </c>
    </row>
    <row r="171" spans="2:34" ht="13.5" thickTop="1">
      <c r="B171" s="1"/>
      <c r="H171" s="2"/>
      <c r="I171" s="3"/>
      <c r="J171" s="4"/>
      <c r="K171" s="4"/>
      <c r="L171" s="5"/>
      <c r="AH171" s="6"/>
    </row>
    <row r="172" spans="2:41" ht="12.75">
      <c r="B172" s="1"/>
      <c r="H172" s="2"/>
      <c r="I172" s="3"/>
      <c r="J172" s="4"/>
      <c r="K172" s="4"/>
      <c r="L172" s="5"/>
      <c r="AG172" s="9">
        <f>SUM(AG170:AG170)</f>
        <v>20.24</v>
      </c>
      <c r="AH172" s="6" t="s">
        <v>171</v>
      </c>
      <c r="AN172" s="9">
        <f>SUM(AN170:AN170)</f>
        <v>36.8</v>
      </c>
      <c r="AO172" s="6" t="s">
        <v>188</v>
      </c>
    </row>
    <row r="173" spans="2:41" ht="13.5" thickBot="1">
      <c r="B173" s="1"/>
      <c r="H173" s="2"/>
      <c r="I173" s="3"/>
      <c r="J173" s="4"/>
      <c r="K173" s="4"/>
      <c r="L173" s="5"/>
      <c r="AG173" s="9">
        <f>AG172/4</f>
        <v>5.06</v>
      </c>
      <c r="AH173" s="6" t="s">
        <v>148</v>
      </c>
      <c r="AN173" s="9">
        <f>AN172/4</f>
        <v>9.2</v>
      </c>
      <c r="AO173" s="6" t="s">
        <v>148</v>
      </c>
    </row>
    <row r="174" spans="1:41" ht="12.75">
      <c r="A174" s="13"/>
      <c r="B174" s="76" t="s">
        <v>127</v>
      </c>
      <c r="C174" s="15" t="s">
        <v>120</v>
      </c>
      <c r="D174" s="16" t="s">
        <v>122</v>
      </c>
      <c r="E174" s="17">
        <v>217</v>
      </c>
      <c r="F174" s="15" t="s">
        <v>121</v>
      </c>
      <c r="G174" s="15" t="s">
        <v>145</v>
      </c>
      <c r="AG174" s="9">
        <f>AG173*X170</f>
        <v>50.599999999999994</v>
      </c>
      <c r="AH174" s="6" t="s">
        <v>149</v>
      </c>
      <c r="AN174" s="9">
        <f>AN173*X170</f>
        <v>92</v>
      </c>
      <c r="AO174" s="6" t="s">
        <v>149</v>
      </c>
    </row>
    <row r="175" spans="1:7" ht="13.5" thickBot="1">
      <c r="A175" s="13"/>
      <c r="B175" s="77"/>
      <c r="C175" s="18">
        <v>0.459</v>
      </c>
      <c r="D175" s="19" t="s">
        <v>123</v>
      </c>
      <c r="E175" s="20" t="s">
        <v>183</v>
      </c>
      <c r="F175" s="18">
        <v>0.044</v>
      </c>
      <c r="G175" s="18">
        <v>0.0425</v>
      </c>
    </row>
    <row r="176" spans="1:35" ht="12.75">
      <c r="A176" s="13" t="s">
        <v>124</v>
      </c>
      <c r="B176" s="6" t="s">
        <v>1</v>
      </c>
      <c r="C176" s="6" t="s">
        <v>2</v>
      </c>
      <c r="D176" s="6" t="s">
        <v>3</v>
      </c>
      <c r="E176" s="6" t="s">
        <v>112</v>
      </c>
      <c r="F176" s="6" t="s">
        <v>118</v>
      </c>
      <c r="G176" s="6" t="s">
        <v>119</v>
      </c>
      <c r="H176" s="11" t="s">
        <v>113</v>
      </c>
      <c r="I176" s="6" t="s">
        <v>114</v>
      </c>
      <c r="J176" s="13" t="s">
        <v>116</v>
      </c>
      <c r="K176" s="13" t="s">
        <v>115</v>
      </c>
      <c r="L176" s="22" t="s">
        <v>0</v>
      </c>
      <c r="M176" s="13"/>
      <c r="N176" s="13" t="s">
        <v>117</v>
      </c>
      <c r="O176" s="14"/>
      <c r="P176" s="14"/>
      <c r="Q176" s="14"/>
      <c r="R176" s="14"/>
      <c r="S176" s="14"/>
      <c r="T176" s="57"/>
      <c r="U176" s="57"/>
      <c r="V176" s="14"/>
      <c r="W176" s="14"/>
      <c r="X176" s="14"/>
      <c r="Y176" s="14"/>
      <c r="Z176" s="14"/>
      <c r="AA176" s="13"/>
      <c r="AB176" s="13"/>
      <c r="AC176" s="31"/>
      <c r="AD176" s="13"/>
      <c r="AE176" s="31"/>
      <c r="AF176" s="32"/>
      <c r="AG176" s="31"/>
      <c r="AH176" s="12"/>
      <c r="AI176" s="12"/>
    </row>
    <row r="177" spans="1:35" ht="12.75">
      <c r="A177" s="13"/>
      <c r="B177" s="6"/>
      <c r="C177" s="6"/>
      <c r="D177" s="6"/>
      <c r="E177" s="6"/>
      <c r="F177" s="6"/>
      <c r="G177" s="6"/>
      <c r="H177" s="11"/>
      <c r="I177" s="6"/>
      <c r="J177" s="25" t="s">
        <v>132</v>
      </c>
      <c r="K177" s="13"/>
      <c r="L177" s="22"/>
      <c r="M177" s="13"/>
      <c r="O177" s="13" t="s">
        <v>133</v>
      </c>
      <c r="Q177" s="13" t="s">
        <v>134</v>
      </c>
      <c r="R177" s="10" t="s">
        <v>138</v>
      </c>
      <c r="S177" s="10" t="s">
        <v>137</v>
      </c>
      <c r="T177" s="59" t="s">
        <v>157</v>
      </c>
      <c r="U177" s="59" t="s">
        <v>142</v>
      </c>
      <c r="V177" s="13" t="s">
        <v>140</v>
      </c>
      <c r="W177" s="10" t="s">
        <v>141</v>
      </c>
      <c r="X177" s="13" t="s">
        <v>162</v>
      </c>
      <c r="Y177" s="13" t="s">
        <v>163</v>
      </c>
      <c r="Z177" s="14"/>
      <c r="AA177" s="13"/>
      <c r="AB177" s="13"/>
      <c r="AC177" s="31"/>
      <c r="AD177" s="13"/>
      <c r="AE177" s="31"/>
      <c r="AF177" s="32"/>
      <c r="AG177" s="31"/>
      <c r="AH177" s="12"/>
      <c r="AI177" s="12"/>
    </row>
    <row r="178" spans="1:35" ht="12.75">
      <c r="A178" s="13"/>
      <c r="B178" s="6"/>
      <c r="C178" s="6"/>
      <c r="D178" s="6"/>
      <c r="E178" s="6"/>
      <c r="F178" s="6"/>
      <c r="G178" s="6"/>
      <c r="H178" s="11"/>
      <c r="I178" s="6"/>
      <c r="O178" s="6" t="s">
        <v>145</v>
      </c>
      <c r="R178" s="27" t="s">
        <v>150</v>
      </c>
      <c r="S178" s="27" t="s">
        <v>151</v>
      </c>
      <c r="T178" s="60" t="s">
        <v>158</v>
      </c>
      <c r="U178" s="60" t="s">
        <v>152</v>
      </c>
      <c r="V178" s="13" t="s">
        <v>136</v>
      </c>
      <c r="W178" s="13" t="s">
        <v>136</v>
      </c>
      <c r="Z178" s="14"/>
      <c r="AA178" s="13"/>
      <c r="AB178" s="13"/>
      <c r="AC178" s="31"/>
      <c r="AD178" s="13"/>
      <c r="AE178" s="31"/>
      <c r="AF178" s="32"/>
      <c r="AG178" s="31"/>
      <c r="AH178" s="12"/>
      <c r="AI178" s="12"/>
    </row>
    <row r="179" spans="1:41" ht="13.5" thickBot="1">
      <c r="A179">
        <v>1</v>
      </c>
      <c r="B179" s="1">
        <v>2019</v>
      </c>
      <c r="C179" t="s">
        <v>4</v>
      </c>
      <c r="D179" t="s">
        <v>35</v>
      </c>
      <c r="E179" t="s">
        <v>12</v>
      </c>
      <c r="F179" t="s">
        <v>16</v>
      </c>
      <c r="G179" t="str">
        <f>IF(F179="DSL-04","Terrace System",IF(F179="DSL-44","Terrace System With UGO",IF(F179="DWP-03","Sod Waterway",IF(F179="DWP-01","Water and Sediment Control Basin",IF(F179="N340","Cover Crop",IF(F179="DWC-01","Water Impoundment Resevoir","Null"))))))</f>
        <v>Cover Crop</v>
      </c>
      <c r="H179" s="2">
        <v>1</v>
      </c>
      <c r="I179" s="3">
        <v>1350</v>
      </c>
      <c r="J179" s="4">
        <v>0</v>
      </c>
      <c r="K179" s="4">
        <v>45</v>
      </c>
      <c r="L179" s="5">
        <v>45</v>
      </c>
      <c r="M179" t="s">
        <v>11</v>
      </c>
      <c r="N179">
        <f>IF(F179="N340",0,10)</f>
        <v>0</v>
      </c>
      <c r="P179" s="6" t="s">
        <v>129</v>
      </c>
      <c r="Q179" s="13">
        <f>IF(G179="Cover Crop",0.793,IF(G179="Water Impoundment",0.926,IF(G179=OR("Terrace System","Terrace System With UGO"),0.771,IF(G179="Water and Sediment Control Basin",0.909,IF(G179=OR("Sod Waterway","Grass Waterway"),0.729,IF(G179="Field Borders",0.729,IF(G179="Contour Buffer Strips",0.729,0.952)))))))</f>
        <v>0.793</v>
      </c>
      <c r="R179" s="13" t="s">
        <v>131</v>
      </c>
      <c r="S179" s="13"/>
      <c r="T179" s="61"/>
      <c r="V179" s="13"/>
      <c r="W179" s="13"/>
      <c r="Z179" s="13" t="s">
        <v>154</v>
      </c>
      <c r="AA179" s="6" t="str">
        <f>E179</f>
        <v>BOONE</v>
      </c>
      <c r="AB179" s="6" t="str">
        <f>G179</f>
        <v>Cover Crop</v>
      </c>
      <c r="AC179" s="42">
        <v>245.90994199291177</v>
      </c>
      <c r="AD179" s="26"/>
      <c r="AE179" s="42">
        <v>57.25188080287194</v>
      </c>
      <c r="AF179" s="30"/>
      <c r="AG179" s="42">
        <v>188.65806119003983</v>
      </c>
      <c r="AH179" s="34">
        <f>AC179-AE179</f>
        <v>188.65806119003983</v>
      </c>
      <c r="AJ179" s="30">
        <v>548.4</v>
      </c>
      <c r="AK179" s="30"/>
      <c r="AL179" s="30">
        <v>172.2</v>
      </c>
      <c r="AM179" s="30"/>
      <c r="AN179" s="30">
        <v>376.2</v>
      </c>
      <c r="AO179" s="30">
        <f>AJ179-AL179</f>
        <v>376.2</v>
      </c>
    </row>
    <row r="180" spans="2:34" ht="13.5" thickTop="1">
      <c r="B180" s="1"/>
      <c r="H180" s="2"/>
      <c r="I180" s="3"/>
      <c r="J180" s="4"/>
      <c r="K180" s="4"/>
      <c r="L180" s="5"/>
      <c r="AH180" s="6"/>
    </row>
    <row r="181" spans="2:41" ht="12.75">
      <c r="B181" s="1"/>
      <c r="H181" s="2"/>
      <c r="I181" s="3"/>
      <c r="J181" s="4"/>
      <c r="K181" s="4"/>
      <c r="L181" s="5"/>
      <c r="AG181" s="9">
        <f>SUM(AG179:AG180)</f>
        <v>188.65806119003983</v>
      </c>
      <c r="AH181" s="6" t="s">
        <v>171</v>
      </c>
      <c r="AN181" s="9">
        <f>SUM(AN179:AN180)</f>
        <v>376.2</v>
      </c>
      <c r="AO181" s="6" t="s">
        <v>188</v>
      </c>
    </row>
    <row r="182" spans="1:41" ht="12.75">
      <c r="A182" s="13" t="s">
        <v>124</v>
      </c>
      <c r="B182" s="6" t="s">
        <v>1</v>
      </c>
      <c r="C182" s="6" t="s">
        <v>2</v>
      </c>
      <c r="D182" s="6" t="s">
        <v>3</v>
      </c>
      <c r="E182" s="6" t="s">
        <v>112</v>
      </c>
      <c r="F182" s="6" t="s">
        <v>118</v>
      </c>
      <c r="G182" s="6" t="s">
        <v>119</v>
      </c>
      <c r="H182" s="11" t="s">
        <v>113</v>
      </c>
      <c r="I182" s="6" t="s">
        <v>114</v>
      </c>
      <c r="J182" s="13" t="s">
        <v>116</v>
      </c>
      <c r="K182" s="13" t="s">
        <v>115</v>
      </c>
      <c r="L182" s="22" t="s">
        <v>0</v>
      </c>
      <c r="M182" s="13"/>
      <c r="N182" s="13" t="s">
        <v>117</v>
      </c>
      <c r="O182" s="14"/>
      <c r="P182" s="14"/>
      <c r="Q182" s="14"/>
      <c r="R182" s="14"/>
      <c r="S182" s="14"/>
      <c r="T182" s="57"/>
      <c r="U182" s="57"/>
      <c r="V182" s="14"/>
      <c r="W182" s="14"/>
      <c r="X182" s="14"/>
      <c r="Y182" s="14"/>
      <c r="Z182" s="14"/>
      <c r="AA182" s="13"/>
      <c r="AB182" s="13"/>
      <c r="AG182" s="9">
        <f>AG181/4</f>
        <v>47.16451529750996</v>
      </c>
      <c r="AH182" s="6" t="s">
        <v>148</v>
      </c>
      <c r="AI182" s="12"/>
      <c r="AN182" s="9">
        <f>AN181/4</f>
        <v>94.05</v>
      </c>
      <c r="AO182" s="6" t="s">
        <v>148</v>
      </c>
    </row>
    <row r="183" spans="1:41" ht="12.75">
      <c r="A183" s="13"/>
      <c r="B183" s="6"/>
      <c r="C183" s="6"/>
      <c r="D183" s="6"/>
      <c r="E183" s="6"/>
      <c r="F183" s="6"/>
      <c r="G183" s="6"/>
      <c r="H183" s="11"/>
      <c r="I183" s="6"/>
      <c r="J183" s="25" t="s">
        <v>132</v>
      </c>
      <c r="K183" s="13"/>
      <c r="L183" s="22"/>
      <c r="M183" s="13"/>
      <c r="O183" s="13" t="s">
        <v>133</v>
      </c>
      <c r="Q183" s="13" t="s">
        <v>134</v>
      </c>
      <c r="R183" s="10" t="s">
        <v>138</v>
      </c>
      <c r="S183" s="10" t="s">
        <v>137</v>
      </c>
      <c r="T183" s="59" t="s">
        <v>157</v>
      </c>
      <c r="U183" s="59" t="s">
        <v>142</v>
      </c>
      <c r="V183" s="13" t="s">
        <v>140</v>
      </c>
      <c r="W183" s="10" t="s">
        <v>141</v>
      </c>
      <c r="X183" s="13" t="s">
        <v>162</v>
      </c>
      <c r="Y183" s="13" t="s">
        <v>163</v>
      </c>
      <c r="Z183" s="14"/>
      <c r="AA183" s="13"/>
      <c r="AB183" s="13"/>
      <c r="AG183" s="9">
        <f>AG182</f>
        <v>47.16451529750996</v>
      </c>
      <c r="AH183" s="6" t="s">
        <v>149</v>
      </c>
      <c r="AI183" s="12"/>
      <c r="AN183" s="9">
        <f>AN182</f>
        <v>94.05</v>
      </c>
      <c r="AO183" s="6" t="s">
        <v>149</v>
      </c>
    </row>
    <row r="184" spans="1:35" ht="12.75">
      <c r="A184" s="13"/>
      <c r="B184" s="6"/>
      <c r="C184" s="6"/>
      <c r="D184" s="6"/>
      <c r="E184" s="6"/>
      <c r="F184" s="6"/>
      <c r="G184" s="6"/>
      <c r="H184" s="11"/>
      <c r="I184" s="6"/>
      <c r="O184" s="6" t="s">
        <v>145</v>
      </c>
      <c r="R184" s="27" t="s">
        <v>150</v>
      </c>
      <c r="S184" s="27" t="s">
        <v>151</v>
      </c>
      <c r="T184" s="60" t="s">
        <v>158</v>
      </c>
      <c r="U184" s="60" t="s">
        <v>152</v>
      </c>
      <c r="V184" s="13" t="s">
        <v>136</v>
      </c>
      <c r="W184" s="13" t="s">
        <v>136</v>
      </c>
      <c r="Z184" s="14"/>
      <c r="AA184" s="13"/>
      <c r="AB184" s="13"/>
      <c r="AC184" s="31"/>
      <c r="AD184" s="13"/>
      <c r="AE184" s="31"/>
      <c r="AF184" s="32"/>
      <c r="AG184" s="31"/>
      <c r="AH184" s="12"/>
      <c r="AI184" s="12"/>
    </row>
    <row r="185" spans="1:41" ht="12.75">
      <c r="A185">
        <v>1</v>
      </c>
      <c r="B185" s="1">
        <v>2019</v>
      </c>
      <c r="C185" t="s">
        <v>4</v>
      </c>
      <c r="D185" t="s">
        <v>18</v>
      </c>
      <c r="E185" t="s">
        <v>12</v>
      </c>
      <c r="F185" t="s">
        <v>10</v>
      </c>
      <c r="G185" t="str">
        <f>IF(F185="DSL-04","Terrace System",IF(F185="DSL-44","Terrace System With UGO",IF(F185="DWP-03","Sod Waterway",IF(F185="DWP-01","Water and Sediment Control Basin",IF(F185="N340","Cover Crop",IF(F185="DWC-01","Water Impoundment Resevoir","Null"))))))</f>
        <v>Sod Waterway</v>
      </c>
      <c r="H185" s="2">
        <v>2</v>
      </c>
      <c r="I185" s="3">
        <v>7306.8</v>
      </c>
      <c r="J185" s="4">
        <v>420</v>
      </c>
      <c r="K185" s="4">
        <v>87</v>
      </c>
      <c r="L185" s="5">
        <v>2.95</v>
      </c>
      <c r="M185" t="s">
        <v>11</v>
      </c>
      <c r="N185">
        <f>IF(F185="N340",0,10)</f>
        <v>10</v>
      </c>
      <c r="O185" s="6">
        <v>0.0425</v>
      </c>
      <c r="P185" s="10" t="s">
        <v>130</v>
      </c>
      <c r="Q185" s="13">
        <v>0.729</v>
      </c>
      <c r="R185" s="24">
        <f>J185/Q185</f>
        <v>576.1316872427984</v>
      </c>
      <c r="S185" s="22">
        <f>R185/O185</f>
        <v>13556.03969983055</v>
      </c>
      <c r="T185" s="64">
        <f>U185</f>
        <v>16.945049624788187</v>
      </c>
      <c r="U185" s="65">
        <f>S185/(V185*W185)</f>
        <v>16.945049624788187</v>
      </c>
      <c r="V185" s="24">
        <v>2</v>
      </c>
      <c r="W185" s="13">
        <v>400</v>
      </c>
      <c r="X185" s="29">
        <f>N185</f>
        <v>10</v>
      </c>
      <c r="Y185" s="23">
        <f>Q185</f>
        <v>0.729</v>
      </c>
      <c r="Z185" s="6" t="s">
        <v>155</v>
      </c>
      <c r="AA185" s="6" t="str">
        <f>E185</f>
        <v>BOONE</v>
      </c>
      <c r="AB185" s="6" t="str">
        <f>G185</f>
        <v>Sod Waterway</v>
      </c>
      <c r="AC185" s="41">
        <v>50.69958847736626</v>
      </c>
      <c r="AD185" s="71"/>
      <c r="AE185" s="41">
        <v>13.739588477366254</v>
      </c>
      <c r="AF185" s="71"/>
      <c r="AG185" s="41">
        <v>36.96000000000001</v>
      </c>
      <c r="AH185" s="35">
        <f>AC185-AE185</f>
        <v>36.96000000000001</v>
      </c>
      <c r="AI185" s="73"/>
      <c r="AJ185" s="9">
        <v>92.18106995884774</v>
      </c>
      <c r="AL185" s="9">
        <v>24.98106995884774</v>
      </c>
      <c r="AN185" s="9">
        <v>67.2</v>
      </c>
      <c r="AO185" s="9">
        <f>AJ185-AL185</f>
        <v>67.2</v>
      </c>
    </row>
    <row r="186" spans="1:41" ht="12.75">
      <c r="A186">
        <v>2</v>
      </c>
      <c r="B186" s="1">
        <v>2019</v>
      </c>
      <c r="C186" t="s">
        <v>4</v>
      </c>
      <c r="D186" t="s">
        <v>35</v>
      </c>
      <c r="E186" t="s">
        <v>12</v>
      </c>
      <c r="F186" t="s">
        <v>10</v>
      </c>
      <c r="G186" t="str">
        <f>IF(F186="DSL-04","Terrace System",IF(F186="DSL-44","Terrace System With UGO",IF(F186="DWP-03","Sod Waterway",IF(F186="DWP-01","Water and Sediment Control Basin",IF(F186="N340","Cover Crop",IF(F186="DWC-01","Water Impoundment Resevoir","Null"))))))</f>
        <v>Sod Waterway</v>
      </c>
      <c r="H186" s="2">
        <v>1</v>
      </c>
      <c r="I186" s="3">
        <v>3548.43</v>
      </c>
      <c r="J186" s="4">
        <v>190</v>
      </c>
      <c r="K186" s="4">
        <v>28.1</v>
      </c>
      <c r="L186" s="5">
        <v>1.56</v>
      </c>
      <c r="M186" t="s">
        <v>11</v>
      </c>
      <c r="N186">
        <f>IF(F186="N340",0,10)</f>
        <v>10</v>
      </c>
      <c r="O186" s="6">
        <v>0.0425</v>
      </c>
      <c r="P186" s="10" t="s">
        <v>130</v>
      </c>
      <c r="Q186" s="13">
        <v>0.729</v>
      </c>
      <c r="R186" s="24">
        <f>J186/Q186</f>
        <v>260.6310013717421</v>
      </c>
      <c r="S186" s="22">
        <f>R186/O186</f>
        <v>6132.494149923344</v>
      </c>
      <c r="T186" s="64">
        <f>U186</f>
        <v>7.66561768740418</v>
      </c>
      <c r="U186" s="65">
        <f>S186/(V186*W186)</f>
        <v>7.66561768740418</v>
      </c>
      <c r="V186" s="24">
        <v>2</v>
      </c>
      <c r="W186" s="13">
        <v>400</v>
      </c>
      <c r="X186" s="29">
        <f>N186</f>
        <v>10</v>
      </c>
      <c r="Y186" s="23">
        <f>Q186</f>
        <v>0.729</v>
      </c>
      <c r="Z186" s="6" t="s">
        <v>155</v>
      </c>
      <c r="AA186" s="6" t="str">
        <f>E186</f>
        <v>BOONE</v>
      </c>
      <c r="AB186" s="6" t="str">
        <f>G186</f>
        <v>Sod Waterway</v>
      </c>
      <c r="AC186" s="41">
        <v>22.9355281207133</v>
      </c>
      <c r="AD186" s="71"/>
      <c r="AE186" s="41">
        <v>6.2155281207133015</v>
      </c>
      <c r="AF186" s="71"/>
      <c r="AG186" s="41">
        <v>16.72</v>
      </c>
      <c r="AH186" s="35">
        <f>AC186-AE186</f>
        <v>16.72</v>
      </c>
      <c r="AI186" s="73"/>
      <c r="AJ186" s="9">
        <v>41.70096021947874</v>
      </c>
      <c r="AL186" s="9">
        <v>11.300960219478739</v>
      </c>
      <c r="AN186" s="9">
        <v>30.4</v>
      </c>
      <c r="AO186" s="9">
        <f>AJ186-AL186</f>
        <v>30.4</v>
      </c>
    </row>
    <row r="187" spans="1:41" ht="13.5" thickBot="1">
      <c r="A187">
        <v>3</v>
      </c>
      <c r="B187" s="1">
        <v>2020</v>
      </c>
      <c r="C187" t="s">
        <v>4</v>
      </c>
      <c r="D187" t="s">
        <v>18</v>
      </c>
      <c r="E187" t="s">
        <v>12</v>
      </c>
      <c r="F187" t="s">
        <v>10</v>
      </c>
      <c r="G187" t="str">
        <f>IF(F187="DSL-04","Terrace System",IF(F187="DSL-44","Terrace System With UGO",IF(F187="DWP-03","Sod Waterway",IF(F187="DWP-01","Water and Sediment Control Basin",IF(F187="N340","Cover Crop",IF(F187="DWC-01","Water Impoundment Resevoir","Null"))))))</f>
        <v>Sod Waterway</v>
      </c>
      <c r="H187" s="2">
        <v>1</v>
      </c>
      <c r="I187" s="3">
        <v>1733.32</v>
      </c>
      <c r="J187" s="4">
        <v>290</v>
      </c>
      <c r="K187" s="4">
        <v>0</v>
      </c>
      <c r="L187" s="5">
        <v>0</v>
      </c>
      <c r="M187" t="s">
        <v>11</v>
      </c>
      <c r="N187">
        <f>IF(F187="N340",0,10)</f>
        <v>10</v>
      </c>
      <c r="O187" s="6">
        <v>0.0425</v>
      </c>
      <c r="P187" s="10" t="s">
        <v>130</v>
      </c>
      <c r="Q187" s="13">
        <v>0.729</v>
      </c>
      <c r="R187" s="24">
        <f>J187/Q187</f>
        <v>397.8052126200274</v>
      </c>
      <c r="S187" s="22">
        <f>R187/O187</f>
        <v>9360.122649882998</v>
      </c>
      <c r="T187" s="64">
        <f>U187</f>
        <v>11.700153312353748</v>
      </c>
      <c r="U187" s="65">
        <f>S187/(V187*W187)</f>
        <v>11.700153312353748</v>
      </c>
      <c r="V187" s="24">
        <v>2</v>
      </c>
      <c r="W187" s="13">
        <v>400</v>
      </c>
      <c r="X187" s="29">
        <f>N187</f>
        <v>10</v>
      </c>
      <c r="Y187" s="23">
        <f>Q187</f>
        <v>0.729</v>
      </c>
      <c r="Z187" s="6" t="s">
        <v>155</v>
      </c>
      <c r="AA187" s="6" t="str">
        <f>E187</f>
        <v>BOONE</v>
      </c>
      <c r="AB187" s="6" t="str">
        <f>G187</f>
        <v>Sod Waterway</v>
      </c>
      <c r="AC187" s="42">
        <v>35.00685871056242</v>
      </c>
      <c r="AD187" s="72"/>
      <c r="AE187" s="42">
        <v>9.48685871056242</v>
      </c>
      <c r="AF187" s="72"/>
      <c r="AG187" s="42">
        <v>25.52</v>
      </c>
      <c r="AH187" s="34">
        <f>AC187-AE187</f>
        <v>25.52</v>
      </c>
      <c r="AI187" s="73"/>
      <c r="AJ187" s="30">
        <v>63.64883401920441</v>
      </c>
      <c r="AK187" s="30"/>
      <c r="AL187" s="30">
        <v>17.248834019204402</v>
      </c>
      <c r="AM187" s="30"/>
      <c r="AN187" s="30">
        <v>46.400000000000006</v>
      </c>
      <c r="AO187" s="30">
        <f>AJ187-AL187</f>
        <v>46.400000000000006</v>
      </c>
    </row>
    <row r="188" spans="2:34" ht="13.5" thickTop="1">
      <c r="B188" s="1"/>
      <c r="H188" s="2"/>
      <c r="I188" s="3"/>
      <c r="J188" s="4"/>
      <c r="K188" s="4"/>
      <c r="L188" s="5"/>
      <c r="AC188" s="41"/>
      <c r="AE188" s="41"/>
      <c r="AH188" s="6"/>
    </row>
    <row r="189" spans="2:41" ht="12.75">
      <c r="B189" s="1"/>
      <c r="H189" s="2"/>
      <c r="I189" s="3"/>
      <c r="J189" s="4"/>
      <c r="K189" s="4"/>
      <c r="L189" s="5"/>
      <c r="AC189" s="41"/>
      <c r="AE189" s="41"/>
      <c r="AF189" s="71"/>
      <c r="AG189" s="9">
        <f>SUM(AG184:AG188)</f>
        <v>79.2</v>
      </c>
      <c r="AH189" s="75" t="s">
        <v>171</v>
      </c>
      <c r="AN189" s="9">
        <f>SUM(AN185:AN188)</f>
        <v>144</v>
      </c>
      <c r="AO189" s="6" t="s">
        <v>188</v>
      </c>
    </row>
    <row r="190" spans="1:41" ht="12.75">
      <c r="A190" s="13" t="s">
        <v>124</v>
      </c>
      <c r="B190" s="6" t="s">
        <v>1</v>
      </c>
      <c r="C190" s="6" t="s">
        <v>2</v>
      </c>
      <c r="D190" s="6" t="s">
        <v>3</v>
      </c>
      <c r="E190" s="6" t="s">
        <v>112</v>
      </c>
      <c r="F190" s="6" t="s">
        <v>118</v>
      </c>
      <c r="G190" s="6" t="s">
        <v>119</v>
      </c>
      <c r="H190" s="11" t="s">
        <v>113</v>
      </c>
      <c r="I190" s="6" t="s">
        <v>114</v>
      </c>
      <c r="J190" s="13" t="s">
        <v>116</v>
      </c>
      <c r="K190" s="13" t="s">
        <v>115</v>
      </c>
      <c r="L190" s="22" t="s">
        <v>0</v>
      </c>
      <c r="M190" s="13"/>
      <c r="N190" s="13" t="s">
        <v>117</v>
      </c>
      <c r="O190" s="14"/>
      <c r="P190" s="14"/>
      <c r="Q190" s="14"/>
      <c r="R190" s="14"/>
      <c r="S190" s="14"/>
      <c r="T190" s="57"/>
      <c r="U190" s="57"/>
      <c r="V190" s="14"/>
      <c r="W190" s="14"/>
      <c r="X190" s="14"/>
      <c r="Y190" s="14"/>
      <c r="Z190" s="14"/>
      <c r="AA190" s="13"/>
      <c r="AB190" s="13"/>
      <c r="AC190" s="41"/>
      <c r="AE190" s="41"/>
      <c r="AF190" s="71"/>
      <c r="AG190" s="9">
        <f>AG189/4</f>
        <v>19.8</v>
      </c>
      <c r="AH190" s="75" t="s">
        <v>148</v>
      </c>
      <c r="AN190" s="9">
        <f>AN189/4</f>
        <v>36</v>
      </c>
      <c r="AO190" s="6" t="s">
        <v>148</v>
      </c>
    </row>
    <row r="191" spans="1:41" ht="12.75">
      <c r="A191" s="13"/>
      <c r="B191" s="6"/>
      <c r="C191" s="6"/>
      <c r="D191" s="6"/>
      <c r="E191" s="6"/>
      <c r="F191" s="6"/>
      <c r="G191" s="6"/>
      <c r="H191" s="11"/>
      <c r="I191" s="6"/>
      <c r="J191" s="25" t="s">
        <v>132</v>
      </c>
      <c r="K191" s="13"/>
      <c r="L191" s="22"/>
      <c r="M191" s="13"/>
      <c r="O191" s="13" t="s">
        <v>133</v>
      </c>
      <c r="Q191" s="13" t="s">
        <v>134</v>
      </c>
      <c r="R191" s="10" t="s">
        <v>138</v>
      </c>
      <c r="S191" s="10" t="s">
        <v>137</v>
      </c>
      <c r="T191" s="59" t="s">
        <v>157</v>
      </c>
      <c r="U191" s="59" t="s">
        <v>142</v>
      </c>
      <c r="V191" s="13" t="s">
        <v>140</v>
      </c>
      <c r="W191" s="10" t="s">
        <v>141</v>
      </c>
      <c r="X191" s="13" t="s">
        <v>162</v>
      </c>
      <c r="Y191" s="13" t="s">
        <v>163</v>
      </c>
      <c r="Z191" s="14"/>
      <c r="AA191" s="13"/>
      <c r="AB191" s="13"/>
      <c r="AC191" s="41"/>
      <c r="AE191" s="41"/>
      <c r="AF191" s="71"/>
      <c r="AG191" s="9">
        <f>AG190*X187</f>
        <v>198</v>
      </c>
      <c r="AH191" s="75" t="s">
        <v>149</v>
      </c>
      <c r="AN191" s="9">
        <f>AN190*AE187</f>
        <v>341.5269135802471</v>
      </c>
      <c r="AO191" s="6" t="s">
        <v>149</v>
      </c>
    </row>
    <row r="192" spans="1:35" ht="12.75">
      <c r="A192" s="13"/>
      <c r="B192" s="6"/>
      <c r="C192" s="6"/>
      <c r="D192" s="6"/>
      <c r="E192" s="6"/>
      <c r="F192" s="6"/>
      <c r="G192" s="6"/>
      <c r="H192" s="11"/>
      <c r="I192" s="6"/>
      <c r="O192" s="6" t="s">
        <v>145</v>
      </c>
      <c r="R192" s="27" t="s">
        <v>150</v>
      </c>
      <c r="S192" s="27" t="s">
        <v>151</v>
      </c>
      <c r="T192" s="60" t="s">
        <v>158</v>
      </c>
      <c r="U192" s="60" t="s">
        <v>152</v>
      </c>
      <c r="V192" s="13" t="s">
        <v>136</v>
      </c>
      <c r="W192" s="13" t="s">
        <v>136</v>
      </c>
      <c r="Z192" s="14"/>
      <c r="AA192" s="13"/>
      <c r="AB192" s="13"/>
      <c r="AC192" s="43"/>
      <c r="AD192" s="13"/>
      <c r="AE192" s="43"/>
      <c r="AF192" s="32"/>
      <c r="AG192" s="31"/>
      <c r="AH192" s="12"/>
      <c r="AI192" s="12"/>
    </row>
    <row r="193" spans="1:41" ht="12.75">
      <c r="A193">
        <v>1</v>
      </c>
      <c r="B193" s="1">
        <v>2017</v>
      </c>
      <c r="C193" t="s">
        <v>4</v>
      </c>
      <c r="D193" t="s">
        <v>35</v>
      </c>
      <c r="E193" t="s">
        <v>12</v>
      </c>
      <c r="F193" t="s">
        <v>9</v>
      </c>
      <c r="G193" t="str">
        <f>IF(F193="DSL-04","Terrace System",IF(F193="DSL-44","Terrace System With UGO",IF(F193="DWP-03","Sod Waterway",IF(F193="DWP-01","Water and Sediment Control Basin",IF(F193="N340","Cover Crop",IF(F193="DWC-01","Water Impoundment Resevoir","Null"))))))</f>
        <v>Terrace System With UGO</v>
      </c>
      <c r="H193" s="2">
        <v>1</v>
      </c>
      <c r="I193" s="3">
        <v>22418.1</v>
      </c>
      <c r="J193" s="4">
        <v>458</v>
      </c>
      <c r="K193" s="4">
        <v>17.4</v>
      </c>
      <c r="L193" s="5">
        <v>4144</v>
      </c>
      <c r="M193" t="s">
        <v>8</v>
      </c>
      <c r="N193">
        <f>IF(F193="N340",0,10)</f>
        <v>10</v>
      </c>
      <c r="O193" s="6">
        <v>0.0425</v>
      </c>
      <c r="P193" s="10" t="s">
        <v>130</v>
      </c>
      <c r="Q193" s="13">
        <v>0.771</v>
      </c>
      <c r="R193" s="24">
        <f>J193/Q193</f>
        <v>594.0337224383917</v>
      </c>
      <c r="S193" s="22">
        <f>R193/O193</f>
        <v>13977.26405737392</v>
      </c>
      <c r="T193" s="64">
        <f>U193</f>
        <v>17.4715800717174</v>
      </c>
      <c r="U193" s="65">
        <f>S193/(V193*W193)</f>
        <v>17.4715800717174</v>
      </c>
      <c r="V193" s="24">
        <v>2</v>
      </c>
      <c r="W193" s="13">
        <v>400</v>
      </c>
      <c r="X193" s="29">
        <f>N193</f>
        <v>10</v>
      </c>
      <c r="Y193" s="23">
        <f>Q193</f>
        <v>0.771</v>
      </c>
      <c r="Z193" s="6" t="s">
        <v>155</v>
      </c>
      <c r="AA193" s="6" t="str">
        <f>E193</f>
        <v>BOONE</v>
      </c>
      <c r="AB193" s="6" t="str">
        <f>G193</f>
        <v>Terrace System With UGO</v>
      </c>
      <c r="AC193" s="41">
        <v>52.27496757457847</v>
      </c>
      <c r="AD193" s="71"/>
      <c r="AE193" s="41">
        <v>11.970967574578466</v>
      </c>
      <c r="AF193" s="71"/>
      <c r="AG193" s="41">
        <v>40.304</v>
      </c>
      <c r="AH193" s="35">
        <f>AC193-AE193</f>
        <v>40.304</v>
      </c>
      <c r="AI193" s="71"/>
      <c r="AJ193" s="9">
        <v>95.04539559014268</v>
      </c>
      <c r="AL193" s="9">
        <v>21.76539559014266</v>
      </c>
      <c r="AN193" s="9">
        <v>73.28000000000002</v>
      </c>
      <c r="AO193" s="9">
        <f>AJ193-AL193</f>
        <v>73.28000000000002</v>
      </c>
    </row>
    <row r="194" spans="1:41" ht="12.75">
      <c r="A194">
        <v>2</v>
      </c>
      <c r="B194" s="1">
        <v>2017</v>
      </c>
      <c r="C194" t="s">
        <v>4</v>
      </c>
      <c r="D194" t="s">
        <v>18</v>
      </c>
      <c r="E194" t="s">
        <v>12</v>
      </c>
      <c r="F194" t="s">
        <v>9</v>
      </c>
      <c r="G194" t="str">
        <f>IF(F194="DSL-04","Terrace System",IF(F194="DSL-44","Terrace System With UGO",IF(F194="DWP-03","Sod Waterway",IF(F194="DWP-01","Water and Sediment Control Basin",IF(F194="N340","Cover Crop",IF(F194="DWC-01","Water Impoundment Resevoir","Null"))))))</f>
        <v>Terrace System With UGO</v>
      </c>
      <c r="H194" s="2">
        <v>1</v>
      </c>
      <c r="I194" s="3">
        <v>24222.15</v>
      </c>
      <c r="J194" s="4">
        <v>1160</v>
      </c>
      <c r="K194" s="4">
        <v>16.6</v>
      </c>
      <c r="L194" s="5">
        <v>4263</v>
      </c>
      <c r="M194" t="s">
        <v>8</v>
      </c>
      <c r="N194">
        <f>IF(F194="N340",0,10)</f>
        <v>10</v>
      </c>
      <c r="O194" s="6">
        <v>0.0425</v>
      </c>
      <c r="P194" s="10" t="s">
        <v>130</v>
      </c>
      <c r="Q194" s="13">
        <v>0.771</v>
      </c>
      <c r="R194" s="24">
        <f>J194/Q194</f>
        <v>1504.539559014267</v>
      </c>
      <c r="S194" s="22">
        <f>R194/O194</f>
        <v>35400.93080033569</v>
      </c>
      <c r="T194" s="64">
        <f>U194</f>
        <v>44.251163500419615</v>
      </c>
      <c r="U194" s="65">
        <f>S194/(V194*W194)</f>
        <v>44.251163500419615</v>
      </c>
      <c r="V194" s="24">
        <v>2</v>
      </c>
      <c r="W194" s="13">
        <v>400</v>
      </c>
      <c r="X194" s="29">
        <f>N194</f>
        <v>10</v>
      </c>
      <c r="Y194" s="23">
        <f>Q194</f>
        <v>0.771</v>
      </c>
      <c r="Z194" s="6" t="s">
        <v>155</v>
      </c>
      <c r="AA194" s="6" t="str">
        <f>E194</f>
        <v>BOONE</v>
      </c>
      <c r="AB194" s="6" t="str">
        <f>G194</f>
        <v>Terrace System With UGO</v>
      </c>
      <c r="AC194" s="41">
        <v>132.3994811932555</v>
      </c>
      <c r="AD194" s="71"/>
      <c r="AE194" s="41">
        <v>30.319481193255513</v>
      </c>
      <c r="AF194" s="71"/>
      <c r="AG194" s="41">
        <v>102.07999999999998</v>
      </c>
      <c r="AH194" s="35">
        <f>AC194-AE194</f>
        <v>102.07999999999998</v>
      </c>
      <c r="AI194" s="71"/>
      <c r="AJ194" s="9">
        <v>240.72632944228272</v>
      </c>
      <c r="AL194" s="9">
        <v>55.12632944228275</v>
      </c>
      <c r="AN194" s="9">
        <v>185.59999999999997</v>
      </c>
      <c r="AO194" s="9">
        <f>AJ194-AL194</f>
        <v>185.59999999999997</v>
      </c>
    </row>
    <row r="195" spans="1:41" ht="12.75">
      <c r="A195">
        <v>3</v>
      </c>
      <c r="B195" s="1">
        <v>2016</v>
      </c>
      <c r="C195" t="s">
        <v>4</v>
      </c>
      <c r="D195" t="s">
        <v>5</v>
      </c>
      <c r="E195" t="s">
        <v>12</v>
      </c>
      <c r="F195" t="s">
        <v>9</v>
      </c>
      <c r="G195" t="str">
        <f>IF(F195="DSL-04","Terrace System",IF(F195="DSL-44","Terrace System With UGO",IF(F195="DWP-03","Sod Waterway",IF(F195="DWP-01","Water and Sediment Control Basin",IF(F195="N340","Cover Crop",IF(F195="DWC-01","Water Impoundment Resevoir","Null"))))))</f>
        <v>Terrace System With UGO</v>
      </c>
      <c r="H195" s="2">
        <v>1</v>
      </c>
      <c r="I195" s="3">
        <v>13270</v>
      </c>
      <c r="J195" s="4">
        <v>1072</v>
      </c>
      <c r="K195" s="4">
        <v>15.7</v>
      </c>
      <c r="L195" s="5">
        <v>2857</v>
      </c>
      <c r="M195" t="s">
        <v>8</v>
      </c>
      <c r="N195">
        <f>IF(F195="N340",0,10)</f>
        <v>10</v>
      </c>
      <c r="O195" s="6">
        <v>0.0425</v>
      </c>
      <c r="P195" s="10" t="s">
        <v>130</v>
      </c>
      <c r="Q195" s="13">
        <v>0.771</v>
      </c>
      <c r="R195" s="24">
        <f>J195/Q195</f>
        <v>1390.402075226978</v>
      </c>
      <c r="S195" s="22">
        <f>R195/O195</f>
        <v>32715.34294651713</v>
      </c>
      <c r="T195" s="64">
        <f>U195</f>
        <v>40.89417868314641</v>
      </c>
      <c r="U195" s="65">
        <f>S195/(V195*W195)</f>
        <v>40.89417868314641</v>
      </c>
      <c r="V195" s="24">
        <v>2</v>
      </c>
      <c r="W195" s="13">
        <v>400</v>
      </c>
      <c r="X195" s="29">
        <f>N195</f>
        <v>10</v>
      </c>
      <c r="Y195" s="23">
        <f>Q195</f>
        <v>0.771</v>
      </c>
      <c r="Z195" s="6" t="s">
        <v>155</v>
      </c>
      <c r="AA195" s="6" t="str">
        <f>E195</f>
        <v>BOONE</v>
      </c>
      <c r="AB195" s="6" t="str">
        <f>G195</f>
        <v>Terrace System With UGO</v>
      </c>
      <c r="AC195" s="41">
        <v>122.35538261997407</v>
      </c>
      <c r="AD195" s="71"/>
      <c r="AE195" s="41">
        <v>28.019382619974067</v>
      </c>
      <c r="AF195" s="71"/>
      <c r="AG195" s="41">
        <v>94.336</v>
      </c>
      <c r="AH195" s="35">
        <f>AC195-AE195</f>
        <v>94.336</v>
      </c>
      <c r="AI195" s="71"/>
      <c r="AJ195" s="9">
        <v>222.46433203631648</v>
      </c>
      <c r="AL195" s="9">
        <v>50.94433203631644</v>
      </c>
      <c r="AN195" s="9">
        <v>171.52000000000004</v>
      </c>
      <c r="AO195" s="9">
        <f>AJ195-AL195</f>
        <v>171.52000000000004</v>
      </c>
    </row>
    <row r="196" spans="1:41" ht="13.5" thickBot="1">
      <c r="A196">
        <v>4</v>
      </c>
      <c r="B196" s="1">
        <v>2019</v>
      </c>
      <c r="C196" t="s">
        <v>4</v>
      </c>
      <c r="D196" t="s">
        <v>5</v>
      </c>
      <c r="E196" t="s">
        <v>12</v>
      </c>
      <c r="F196" t="s">
        <v>9</v>
      </c>
      <c r="G196" t="str">
        <f>IF(F196="DSL-04","Terrace System",IF(F196="DSL-44","Terrace System With UGO",IF(F196="DWP-03","Sod Waterway",IF(F196="DWP-01","Water and Sediment Control Basin",IF(F196="N340","Cover Crop",IF(F196="DWC-01","Water Impoundment Resevoir","Null"))))))</f>
        <v>Terrace System With UGO</v>
      </c>
      <c r="H196" s="2">
        <v>1</v>
      </c>
      <c r="I196" s="3">
        <v>9358.68</v>
      </c>
      <c r="J196" s="4">
        <v>409</v>
      </c>
      <c r="K196" s="4">
        <v>10.3</v>
      </c>
      <c r="L196" s="5">
        <v>2334</v>
      </c>
      <c r="M196" t="s">
        <v>8</v>
      </c>
      <c r="N196">
        <f>IF(F196="N340",0,10)</f>
        <v>10</v>
      </c>
      <c r="O196" s="6">
        <v>0.0425</v>
      </c>
      <c r="P196" s="10" t="s">
        <v>130</v>
      </c>
      <c r="Q196" s="13">
        <v>0.771</v>
      </c>
      <c r="R196" s="24">
        <f>J196/Q196</f>
        <v>530.4798962386511</v>
      </c>
      <c r="S196" s="22">
        <f>R196/O196</f>
        <v>12481.879911497672</v>
      </c>
      <c r="T196" s="64">
        <f>U196</f>
        <v>15.602349889372089</v>
      </c>
      <c r="U196" s="65">
        <f>S196/(V196*W196)</f>
        <v>15.602349889372089</v>
      </c>
      <c r="V196" s="24">
        <v>2</v>
      </c>
      <c r="W196" s="13">
        <v>400</v>
      </c>
      <c r="X196" s="29">
        <f>N196</f>
        <v>10</v>
      </c>
      <c r="Y196" s="23">
        <f>Q196</f>
        <v>0.771</v>
      </c>
      <c r="Z196" s="6" t="s">
        <v>155</v>
      </c>
      <c r="AA196" s="6" t="str">
        <f>E196</f>
        <v>BOONE</v>
      </c>
      <c r="AB196" s="6" t="str">
        <f>G196</f>
        <v>Terrace System With UGO</v>
      </c>
      <c r="AC196" s="42">
        <v>46.682230869001295</v>
      </c>
      <c r="AD196" s="72"/>
      <c r="AE196" s="42">
        <v>10.69023086900129</v>
      </c>
      <c r="AF196" s="72"/>
      <c r="AG196" s="42">
        <v>35.992000000000004</v>
      </c>
      <c r="AH196" s="34">
        <f>AC196-AE196</f>
        <v>35.992000000000004</v>
      </c>
      <c r="AI196" s="71"/>
      <c r="AJ196" s="30">
        <v>84.87678339818417</v>
      </c>
      <c r="AK196" s="30"/>
      <c r="AL196" s="30">
        <v>19.43678339818416</v>
      </c>
      <c r="AM196" s="30"/>
      <c r="AN196" s="30">
        <v>65.44000000000001</v>
      </c>
      <c r="AO196" s="30">
        <f>AJ196-AL196</f>
        <v>65.44000000000001</v>
      </c>
    </row>
    <row r="197" spans="2:34" ht="13.5" thickTop="1">
      <c r="B197" s="1"/>
      <c r="H197" s="2"/>
      <c r="I197" s="3"/>
      <c r="J197" s="4"/>
      <c r="K197" s="4"/>
      <c r="L197" s="5"/>
      <c r="AC197" s="41"/>
      <c r="AE197" s="41"/>
      <c r="AH197" s="6"/>
    </row>
    <row r="198" spans="2:41" ht="12.75">
      <c r="B198" s="1"/>
      <c r="H198" s="2"/>
      <c r="I198" s="3"/>
      <c r="J198" s="4"/>
      <c r="K198" s="4"/>
      <c r="L198" s="5"/>
      <c r="AC198" s="41"/>
      <c r="AE198" s="41"/>
      <c r="AF198" s="71"/>
      <c r="AG198" s="9">
        <f>SUM(AG193:AG197)</f>
        <v>272.712</v>
      </c>
      <c r="AH198" s="75" t="s">
        <v>171</v>
      </c>
      <c r="AN198" s="74">
        <f>SUM(AN193:AN197)</f>
        <v>495.84000000000003</v>
      </c>
      <c r="AO198" s="75" t="s">
        <v>188</v>
      </c>
    </row>
    <row r="199" spans="1:41" ht="12.75">
      <c r="A199" s="13" t="s">
        <v>124</v>
      </c>
      <c r="B199" s="6" t="s">
        <v>1</v>
      </c>
      <c r="C199" s="6" t="s">
        <v>2</v>
      </c>
      <c r="D199" s="6" t="s">
        <v>3</v>
      </c>
      <c r="E199" s="6" t="s">
        <v>112</v>
      </c>
      <c r="F199" s="6" t="s">
        <v>118</v>
      </c>
      <c r="G199" s="6" t="s">
        <v>119</v>
      </c>
      <c r="H199" s="11" t="s">
        <v>113</v>
      </c>
      <c r="I199" s="6" t="s">
        <v>114</v>
      </c>
      <c r="J199" s="13" t="s">
        <v>116</v>
      </c>
      <c r="K199" s="13" t="s">
        <v>115</v>
      </c>
      <c r="L199" s="22" t="s">
        <v>0</v>
      </c>
      <c r="M199" s="13"/>
      <c r="N199" s="13" t="s">
        <v>117</v>
      </c>
      <c r="O199" s="14"/>
      <c r="P199" s="14"/>
      <c r="Q199" s="14"/>
      <c r="R199" s="14"/>
      <c r="S199" s="14"/>
      <c r="T199" s="57"/>
      <c r="U199" s="57"/>
      <c r="V199" s="14"/>
      <c r="W199" s="14"/>
      <c r="X199" s="14"/>
      <c r="Y199" s="14"/>
      <c r="Z199" s="14"/>
      <c r="AA199" s="13"/>
      <c r="AB199" s="13"/>
      <c r="AC199" s="41"/>
      <c r="AE199" s="41"/>
      <c r="AF199" s="71"/>
      <c r="AG199" s="9">
        <f>AG198/4</f>
        <v>68.178</v>
      </c>
      <c r="AH199" s="75" t="s">
        <v>148</v>
      </c>
      <c r="AN199" s="74">
        <f>AN198/4</f>
        <v>123.96000000000001</v>
      </c>
      <c r="AO199" s="75" t="s">
        <v>148</v>
      </c>
    </row>
    <row r="200" spans="1:41" ht="12.75">
      <c r="A200" s="13"/>
      <c r="B200" s="6"/>
      <c r="C200" s="6"/>
      <c r="D200" s="6"/>
      <c r="E200" s="6"/>
      <c r="F200" s="6"/>
      <c r="G200" s="6"/>
      <c r="H200" s="11"/>
      <c r="I200" s="6"/>
      <c r="J200" s="25" t="s">
        <v>132</v>
      </c>
      <c r="K200" s="13"/>
      <c r="L200" s="22"/>
      <c r="M200" s="13"/>
      <c r="O200" s="13" t="s">
        <v>133</v>
      </c>
      <c r="Q200" s="13" t="s">
        <v>134</v>
      </c>
      <c r="R200" s="10" t="s">
        <v>138</v>
      </c>
      <c r="S200" s="10" t="s">
        <v>137</v>
      </c>
      <c r="T200" s="59" t="s">
        <v>157</v>
      </c>
      <c r="U200" s="59" t="s">
        <v>142</v>
      </c>
      <c r="V200" s="13" t="s">
        <v>140</v>
      </c>
      <c r="W200" s="10" t="s">
        <v>141</v>
      </c>
      <c r="X200" s="13" t="s">
        <v>162</v>
      </c>
      <c r="Y200" s="13" t="s">
        <v>163</v>
      </c>
      <c r="Z200" s="14"/>
      <c r="AA200" s="13"/>
      <c r="AB200" s="13"/>
      <c r="AC200" s="41"/>
      <c r="AE200" s="41"/>
      <c r="AF200" s="71"/>
      <c r="AG200" s="9">
        <f>AG199*X196</f>
        <v>681.78</v>
      </c>
      <c r="AH200" s="75" t="s">
        <v>149</v>
      </c>
      <c r="AN200" s="74">
        <f>AN199*AE196</f>
        <v>1325.1610185214</v>
      </c>
      <c r="AO200" s="75" t="s">
        <v>149</v>
      </c>
    </row>
    <row r="201" spans="1:34" ht="12.75">
      <c r="A201" s="13"/>
      <c r="B201" s="6"/>
      <c r="C201" s="6"/>
      <c r="D201" s="6"/>
      <c r="E201" s="6"/>
      <c r="F201" s="6"/>
      <c r="G201" s="6"/>
      <c r="H201" s="11"/>
      <c r="I201" s="6"/>
      <c r="O201" s="6" t="s">
        <v>145</v>
      </c>
      <c r="R201" s="27" t="s">
        <v>150</v>
      </c>
      <c r="S201" s="27" t="s">
        <v>151</v>
      </c>
      <c r="T201" s="60" t="s">
        <v>158</v>
      </c>
      <c r="U201" s="60" t="s">
        <v>152</v>
      </c>
      <c r="V201" s="13" t="s">
        <v>136</v>
      </c>
      <c r="W201" s="13" t="s">
        <v>136</v>
      </c>
      <c r="Z201" s="14"/>
      <c r="AA201" s="13"/>
      <c r="AB201" s="13"/>
      <c r="AC201" s="43"/>
      <c r="AD201" s="13"/>
      <c r="AE201" s="43"/>
      <c r="AF201" s="32"/>
      <c r="AG201" s="31"/>
      <c r="AH201" s="12"/>
    </row>
    <row r="202" spans="1:41" ht="12.75">
      <c r="A202">
        <v>1</v>
      </c>
      <c r="B202" s="1">
        <v>2017</v>
      </c>
      <c r="C202" t="s">
        <v>4</v>
      </c>
      <c r="D202" t="s">
        <v>18</v>
      </c>
      <c r="E202" t="s">
        <v>12</v>
      </c>
      <c r="F202" t="s">
        <v>14</v>
      </c>
      <c r="G202" t="str">
        <f>IF(F202="DSL-04","Terrace System",IF(F202="DSL-44","Terrace System With UGO",IF(F202="DWP-03","Sod Waterway",IF(F202="DWP-01","Water and Sediment Control Basin",IF(F202="N340","Cover Crop",IF(F202="DWC-01","Water Impoundment Resevoir","Null"))))))</f>
        <v>Water and Sediment Control Basin</v>
      </c>
      <c r="H202" s="2">
        <v>1</v>
      </c>
      <c r="I202" s="3">
        <v>21564.08</v>
      </c>
      <c r="J202" s="4">
        <v>160</v>
      </c>
      <c r="K202" s="4">
        <v>25</v>
      </c>
      <c r="L202" s="5">
        <v>2046</v>
      </c>
      <c r="M202" t="s">
        <v>15</v>
      </c>
      <c r="N202">
        <f>IF(F202="N340",0,10)</f>
        <v>10</v>
      </c>
      <c r="O202" s="6">
        <v>0.0425</v>
      </c>
      <c r="P202" s="10" t="s">
        <v>130</v>
      </c>
      <c r="Q202" s="13">
        <v>0.909</v>
      </c>
      <c r="R202" s="24">
        <f>J202/Q202</f>
        <v>176.017601760176</v>
      </c>
      <c r="S202" s="22">
        <f>R202/O202</f>
        <v>4141.5906296512</v>
      </c>
      <c r="T202" s="64">
        <f>U202</f>
        <v>5.176988287064001</v>
      </c>
      <c r="U202" s="65">
        <f>S202/(V202*W202)</f>
        <v>5.176988287064001</v>
      </c>
      <c r="V202" s="24">
        <v>2</v>
      </c>
      <c r="W202" s="13">
        <v>400</v>
      </c>
      <c r="X202" s="29">
        <f>N202</f>
        <v>10</v>
      </c>
      <c r="Y202" s="23">
        <f>Q202</f>
        <v>0.909</v>
      </c>
      <c r="Z202" s="6" t="s">
        <v>155</v>
      </c>
      <c r="AA202" s="6" t="str">
        <f>E202</f>
        <v>BOONE</v>
      </c>
      <c r="AB202" s="6" t="str">
        <f>G202</f>
        <v>Water and Sediment Control Basin</v>
      </c>
      <c r="AC202" s="41">
        <v>15.48954895489549</v>
      </c>
      <c r="AD202" s="71"/>
      <c r="AE202" s="41">
        <v>1.4095489548954898</v>
      </c>
      <c r="AF202" s="71"/>
      <c r="AG202" s="41">
        <v>14.08</v>
      </c>
      <c r="AH202" s="35">
        <f>AC202-AE202</f>
        <v>14.08</v>
      </c>
      <c r="AI202" s="71"/>
      <c r="AJ202" s="9">
        <v>28.162816281628167</v>
      </c>
      <c r="AL202" s="9">
        <v>2.562816281628166</v>
      </c>
      <c r="AN202" s="9">
        <v>25.6</v>
      </c>
      <c r="AO202" s="9">
        <f>AJ202-AL202</f>
        <v>25.6</v>
      </c>
    </row>
    <row r="203" spans="1:41" ht="12.75">
      <c r="A203">
        <v>2</v>
      </c>
      <c r="B203" s="1">
        <v>2017</v>
      </c>
      <c r="C203" t="s">
        <v>4</v>
      </c>
      <c r="D203" t="s">
        <v>35</v>
      </c>
      <c r="E203" t="s">
        <v>12</v>
      </c>
      <c r="F203" t="s">
        <v>14</v>
      </c>
      <c r="G203" t="str">
        <f>IF(F203="DSL-04","Terrace System",IF(F203="DSL-44","Terrace System With UGO",IF(F203="DWP-03","Sod Waterway",IF(F203="DWP-01","Water and Sediment Control Basin",IF(F203="N340","Cover Crop",IF(F203="DWC-01","Water Impoundment Resevoir","Null"))))))</f>
        <v>Water and Sediment Control Basin</v>
      </c>
      <c r="H203" s="2">
        <v>1</v>
      </c>
      <c r="I203" s="3">
        <v>6855.08</v>
      </c>
      <c r="J203" s="4">
        <v>60</v>
      </c>
      <c r="K203" s="4">
        <v>9</v>
      </c>
      <c r="L203" s="5">
        <v>548</v>
      </c>
      <c r="M203" t="s">
        <v>15</v>
      </c>
      <c r="N203">
        <f>IF(F203="N340",0,10)</f>
        <v>10</v>
      </c>
      <c r="O203" s="6">
        <v>0.0425</v>
      </c>
      <c r="P203" s="10" t="s">
        <v>130</v>
      </c>
      <c r="Q203" s="13">
        <v>0.909</v>
      </c>
      <c r="R203" s="24">
        <f>J203/Q203</f>
        <v>66.006600660066</v>
      </c>
      <c r="S203" s="22">
        <f>R203/O203</f>
        <v>1553.0964861191999</v>
      </c>
      <c r="T203" s="64">
        <f>U203</f>
        <v>1.9413706076489998</v>
      </c>
      <c r="U203" s="65">
        <f>S203/(V203*W203)</f>
        <v>1.9413706076489998</v>
      </c>
      <c r="V203" s="24">
        <v>2</v>
      </c>
      <c r="W203" s="13">
        <v>400</v>
      </c>
      <c r="X203" s="29">
        <f>N203</f>
        <v>10</v>
      </c>
      <c r="Y203" s="23">
        <f>Q203</f>
        <v>0.909</v>
      </c>
      <c r="Z203" s="6" t="s">
        <v>155</v>
      </c>
      <c r="AA203" s="6" t="str">
        <f>E203</f>
        <v>BOONE</v>
      </c>
      <c r="AB203" s="6" t="str">
        <f>G203</f>
        <v>Water and Sediment Control Basin</v>
      </c>
      <c r="AC203" s="41">
        <v>5.808580858085808</v>
      </c>
      <c r="AD203" s="71"/>
      <c r="AE203" s="41">
        <v>0.5285808580858093</v>
      </c>
      <c r="AF203" s="71"/>
      <c r="AG203" s="41">
        <v>5.2799999999999985</v>
      </c>
      <c r="AH203" s="35">
        <f>AC203-AE203</f>
        <v>5.2799999999999985</v>
      </c>
      <c r="AI203" s="71"/>
      <c r="AJ203" s="9">
        <v>10.56105610561056</v>
      </c>
      <c r="AL203" s="9">
        <v>0.9610561056105595</v>
      </c>
      <c r="AN203" s="9">
        <v>9.6</v>
      </c>
      <c r="AO203" s="9">
        <f>AJ203-AL203</f>
        <v>9.6</v>
      </c>
    </row>
    <row r="204" spans="1:41" ht="13.5" thickBot="1">
      <c r="A204">
        <v>3</v>
      </c>
      <c r="B204" s="1">
        <v>2017</v>
      </c>
      <c r="C204" t="s">
        <v>4</v>
      </c>
      <c r="D204" t="s">
        <v>17</v>
      </c>
      <c r="E204" t="s">
        <v>12</v>
      </c>
      <c r="F204" t="s">
        <v>14</v>
      </c>
      <c r="G204" t="str">
        <f>IF(F204="DSL-04","Terrace System",IF(F204="DSL-44","Terrace System With UGO",IF(F204="DWP-03","Sod Waterway",IF(F204="DWP-01","Water and Sediment Control Basin",IF(F204="N340","Cover Crop",IF(F204="DWC-01","Water Impoundment Resevoir","Null"))))))</f>
        <v>Water and Sediment Control Basin</v>
      </c>
      <c r="H204" s="2">
        <v>1</v>
      </c>
      <c r="I204" s="3">
        <v>5473.94</v>
      </c>
      <c r="J204" s="4">
        <v>50</v>
      </c>
      <c r="K204" s="4">
        <v>5.6</v>
      </c>
      <c r="L204" s="5">
        <v>531</v>
      </c>
      <c r="M204" t="s">
        <v>15</v>
      </c>
      <c r="N204">
        <f>IF(F204="N340",0,10)</f>
        <v>10</v>
      </c>
      <c r="O204" s="6">
        <v>0.0425</v>
      </c>
      <c r="P204" s="10" t="s">
        <v>130</v>
      </c>
      <c r="Q204" s="13">
        <v>0.909</v>
      </c>
      <c r="R204" s="24">
        <f>J204/Q204</f>
        <v>55.005500550055004</v>
      </c>
      <c r="S204" s="22">
        <f>R204/O204</f>
        <v>1294.247071766</v>
      </c>
      <c r="T204" s="64">
        <f>U204</f>
        <v>1.6178088397075001</v>
      </c>
      <c r="U204" s="65">
        <f>S204/(V204*W204)</f>
        <v>1.6178088397075001</v>
      </c>
      <c r="V204" s="24">
        <v>2</v>
      </c>
      <c r="W204" s="13">
        <v>400</v>
      </c>
      <c r="X204" s="29">
        <f>N204</f>
        <v>10</v>
      </c>
      <c r="Y204" s="23">
        <f>Q204</f>
        <v>0.909</v>
      </c>
      <c r="Z204" s="6" t="s">
        <v>155</v>
      </c>
      <c r="AA204" s="6" t="str">
        <f>E204</f>
        <v>BOONE</v>
      </c>
      <c r="AB204" s="6" t="str">
        <f>G204</f>
        <v>Water and Sediment Control Basin</v>
      </c>
      <c r="AC204" s="42">
        <v>4.840484048404841</v>
      </c>
      <c r="AD204" s="72"/>
      <c r="AE204" s="42">
        <v>0.4404840484048407</v>
      </c>
      <c r="AF204" s="72"/>
      <c r="AG204" s="42">
        <v>4.4</v>
      </c>
      <c r="AH204" s="34">
        <f>AC204-AE204</f>
        <v>4.4</v>
      </c>
      <c r="AI204" s="71"/>
      <c r="AJ204" s="30">
        <v>8.800880088008801</v>
      </c>
      <c r="AK204" s="30"/>
      <c r="AL204" s="30">
        <v>0.8008800880087996</v>
      </c>
      <c r="AM204" s="30"/>
      <c r="AN204" s="30">
        <v>8.000000000000002</v>
      </c>
      <c r="AO204" s="30">
        <f>AJ204-AL204</f>
        <v>8.000000000000002</v>
      </c>
    </row>
    <row r="205" spans="2:34" ht="13.5" thickTop="1">
      <c r="B205" s="1"/>
      <c r="H205" s="2"/>
      <c r="I205" s="3"/>
      <c r="J205" s="4"/>
      <c r="K205" s="4"/>
      <c r="L205" s="5"/>
      <c r="AH205" s="6"/>
    </row>
    <row r="206" spans="2:41" ht="12.75">
      <c r="B206" s="1"/>
      <c r="H206" s="2"/>
      <c r="I206" s="3"/>
      <c r="J206" s="4"/>
      <c r="K206" s="4"/>
      <c r="L206" s="5"/>
      <c r="AF206" s="71"/>
      <c r="AG206" s="9">
        <f>SUM(AG201:AG205)</f>
        <v>23.759999999999998</v>
      </c>
      <c r="AH206" s="75" t="s">
        <v>171</v>
      </c>
      <c r="AN206" s="9">
        <f>SUM(AN202:AN205)</f>
        <v>43.2</v>
      </c>
      <c r="AO206" s="6" t="s">
        <v>188</v>
      </c>
    </row>
    <row r="207" spans="2:41" ht="13.5" thickBot="1">
      <c r="B207" s="1"/>
      <c r="H207" s="2"/>
      <c r="I207" s="3"/>
      <c r="J207" s="4"/>
      <c r="K207" s="4"/>
      <c r="L207" s="5"/>
      <c r="AF207" s="71"/>
      <c r="AG207" s="9">
        <f>AG206/4</f>
        <v>5.9399999999999995</v>
      </c>
      <c r="AH207" s="75" t="s">
        <v>148</v>
      </c>
      <c r="AN207" s="9">
        <f>AN206/4</f>
        <v>10.8</v>
      </c>
      <c r="AO207" s="6" t="s">
        <v>148</v>
      </c>
    </row>
    <row r="208" spans="1:41" ht="12.75">
      <c r="A208" s="13"/>
      <c r="B208" s="76" t="s">
        <v>127</v>
      </c>
      <c r="C208" s="15" t="s">
        <v>120</v>
      </c>
      <c r="D208" s="16" t="s">
        <v>122</v>
      </c>
      <c r="E208" s="17">
        <v>206</v>
      </c>
      <c r="F208" s="15" t="s">
        <v>121</v>
      </c>
      <c r="G208" s="15" t="s">
        <v>145</v>
      </c>
      <c r="AF208" s="71"/>
      <c r="AG208" s="9">
        <f>AG207*X204</f>
        <v>59.39999999999999</v>
      </c>
      <c r="AH208" s="75" t="s">
        <v>149</v>
      </c>
      <c r="AN208" s="9">
        <f>AN207*X204</f>
        <v>108</v>
      </c>
      <c r="AO208" s="6" t="s">
        <v>149</v>
      </c>
    </row>
    <row r="209" spans="1:7" ht="13.5" thickBot="1">
      <c r="A209" s="13"/>
      <c r="B209" s="77"/>
      <c r="C209" s="18">
        <v>0.536</v>
      </c>
      <c r="D209" s="19" t="s">
        <v>123</v>
      </c>
      <c r="E209" s="20" t="s">
        <v>182</v>
      </c>
      <c r="F209" s="18">
        <v>0.044</v>
      </c>
      <c r="G209" s="18">
        <v>0.0425</v>
      </c>
    </row>
    <row r="210" spans="1:35" ht="12.75">
      <c r="A210" s="13" t="s">
        <v>124</v>
      </c>
      <c r="B210" s="6" t="s">
        <v>1</v>
      </c>
      <c r="C210" s="6" t="s">
        <v>2</v>
      </c>
      <c r="D210" s="6" t="s">
        <v>3</v>
      </c>
      <c r="E210" s="6" t="s">
        <v>112</v>
      </c>
      <c r="F210" s="6" t="s">
        <v>118</v>
      </c>
      <c r="G210" s="6" t="s">
        <v>119</v>
      </c>
      <c r="H210" s="11" t="s">
        <v>113</v>
      </c>
      <c r="I210" s="6" t="s">
        <v>114</v>
      </c>
      <c r="J210" s="13" t="s">
        <v>116</v>
      </c>
      <c r="K210" s="13" t="s">
        <v>115</v>
      </c>
      <c r="L210" s="22" t="s">
        <v>0</v>
      </c>
      <c r="M210" s="13"/>
      <c r="N210" s="13" t="s">
        <v>117</v>
      </c>
      <c r="O210" s="14"/>
      <c r="P210" s="14"/>
      <c r="Q210" s="14"/>
      <c r="R210" s="14"/>
      <c r="S210" s="14"/>
      <c r="T210" s="57"/>
      <c r="U210" s="57"/>
      <c r="V210" s="14"/>
      <c r="W210" s="14"/>
      <c r="X210" s="14"/>
      <c r="Y210" s="14"/>
      <c r="Z210" s="14"/>
      <c r="AA210" s="13"/>
      <c r="AB210" s="13"/>
      <c r="AC210" s="31"/>
      <c r="AD210" s="13"/>
      <c r="AE210" s="31"/>
      <c r="AF210" s="32"/>
      <c r="AG210" s="31"/>
      <c r="AH210" s="12"/>
      <c r="AI210" s="12"/>
    </row>
    <row r="211" spans="1:35" ht="12.75">
      <c r="A211" s="13"/>
      <c r="B211" s="6"/>
      <c r="C211" s="6"/>
      <c r="D211" s="6"/>
      <c r="E211" s="6"/>
      <c r="F211" s="6"/>
      <c r="G211" s="6"/>
      <c r="H211" s="11"/>
      <c r="I211" s="6"/>
      <c r="J211" s="25" t="s">
        <v>132</v>
      </c>
      <c r="K211" s="13"/>
      <c r="L211" s="22"/>
      <c r="M211" s="13"/>
      <c r="O211" s="13" t="s">
        <v>133</v>
      </c>
      <c r="Q211" s="13" t="s">
        <v>134</v>
      </c>
      <c r="R211" s="10" t="s">
        <v>138</v>
      </c>
      <c r="S211" s="10" t="s">
        <v>137</v>
      </c>
      <c r="T211" s="59" t="s">
        <v>157</v>
      </c>
      <c r="U211" s="59" t="s">
        <v>142</v>
      </c>
      <c r="V211" s="13" t="s">
        <v>140</v>
      </c>
      <c r="W211" s="10" t="s">
        <v>141</v>
      </c>
      <c r="X211" s="13" t="s">
        <v>162</v>
      </c>
      <c r="Y211" s="13" t="s">
        <v>163</v>
      </c>
      <c r="Z211" s="14"/>
      <c r="AA211" s="13"/>
      <c r="AB211" s="13"/>
      <c r="AC211" s="31"/>
      <c r="AD211" s="13"/>
      <c r="AE211" s="31"/>
      <c r="AF211" s="32"/>
      <c r="AG211" s="31"/>
      <c r="AH211" s="12"/>
      <c r="AI211" s="12"/>
    </row>
    <row r="212" spans="1:35" ht="12.75">
      <c r="A212" s="13"/>
      <c r="B212" s="6"/>
      <c r="C212" s="6"/>
      <c r="D212" s="6"/>
      <c r="E212" s="6"/>
      <c r="F212" s="6"/>
      <c r="G212" s="6"/>
      <c r="H212" s="11"/>
      <c r="I212" s="6"/>
      <c r="O212" s="6" t="s">
        <v>145</v>
      </c>
      <c r="R212" s="27" t="s">
        <v>150</v>
      </c>
      <c r="S212" s="27" t="s">
        <v>151</v>
      </c>
      <c r="T212" s="60" t="s">
        <v>158</v>
      </c>
      <c r="U212" s="60" t="s">
        <v>152</v>
      </c>
      <c r="V212" s="13" t="s">
        <v>136</v>
      </c>
      <c r="W212" s="13" t="s">
        <v>136</v>
      </c>
      <c r="Z212" s="14"/>
      <c r="AA212" s="13"/>
      <c r="AB212" s="13"/>
      <c r="AC212" s="31"/>
      <c r="AD212" s="13"/>
      <c r="AE212" s="31"/>
      <c r="AF212" s="32"/>
      <c r="AG212" s="31"/>
      <c r="AH212" s="12"/>
      <c r="AI212" s="12"/>
    </row>
    <row r="213" spans="1:41" ht="12.75">
      <c r="A213">
        <v>1</v>
      </c>
      <c r="B213" s="1">
        <v>2019</v>
      </c>
      <c r="C213" t="s">
        <v>4</v>
      </c>
      <c r="D213" t="s">
        <v>44</v>
      </c>
      <c r="E213" t="s">
        <v>45</v>
      </c>
      <c r="F213" t="s">
        <v>16</v>
      </c>
      <c r="G213" t="str">
        <f>IF(F213="DSL-04","Terrace System",IF(F213="DSL-44","Terrace System With UGO",IF(F213="DWP-03","Sod Waterway",IF(F213="DWP-01","Water and Sediment Control Basin",IF(F213="N340","Cover Crop",IF(F213="DWC-01","Water Impoundment Resevoir","Null"))))))</f>
        <v>Cover Crop</v>
      </c>
      <c r="H213" s="2">
        <v>3</v>
      </c>
      <c r="I213" s="3">
        <v>11370</v>
      </c>
      <c r="J213" s="4">
        <v>0</v>
      </c>
      <c r="K213" s="4">
        <v>370</v>
      </c>
      <c r="L213" s="5">
        <v>370</v>
      </c>
      <c r="M213" t="s">
        <v>11</v>
      </c>
      <c r="N213">
        <f>IF(F213="N340",0,10)</f>
        <v>0</v>
      </c>
      <c r="P213" s="6" t="s">
        <v>129</v>
      </c>
      <c r="Q213" s="13">
        <f>IF(G213="Cover Crop",0.793,IF(G213="Water Impoundment",0.926,IF(G213=OR("Terrace System","Terrace System With UGO"),0.771,IF(G213="Water and Sediment Control Basin",0.909,IF(G213=OR("Sod Waterway","Grass Waterway"),0.729,IF(G213="Field Borders",0.729,IF(G213="Contour Buffer Strips",0.729,0.952)))))))</f>
        <v>0.793</v>
      </c>
      <c r="R213" s="13" t="s">
        <v>131</v>
      </c>
      <c r="S213" s="13"/>
      <c r="T213" s="61"/>
      <c r="V213" s="13"/>
      <c r="W213" s="13"/>
      <c r="Z213" s="13" t="s">
        <v>154</v>
      </c>
      <c r="AA213" s="6" t="str">
        <f>E213</f>
        <v>CALLAWAY</v>
      </c>
      <c r="AB213" s="6" t="str">
        <f>G213</f>
        <v>Cover Crop</v>
      </c>
      <c r="AC213" s="41">
        <v>1119.597628878051</v>
      </c>
      <c r="AE213" s="41">
        <v>276.4660372713048</v>
      </c>
      <c r="AG213" s="41">
        <v>843.1315916067462</v>
      </c>
      <c r="AH213" s="33">
        <f>AC213-AE213</f>
        <v>843.1315916067462</v>
      </c>
      <c r="AJ213" s="9">
        <v>2748.9514535055105</v>
      </c>
      <c r="AL213" s="9">
        <v>982.2651034670091</v>
      </c>
      <c r="AN213" s="9">
        <v>1766.6863500385014</v>
      </c>
      <c r="AO213" s="9">
        <f>AJ213-AL213</f>
        <v>1766.6863500385014</v>
      </c>
    </row>
    <row r="214" spans="1:41" ht="13.5" thickBot="1">
      <c r="A214">
        <v>2</v>
      </c>
      <c r="B214" s="1">
        <v>2017</v>
      </c>
      <c r="C214" t="s">
        <v>4</v>
      </c>
      <c r="D214" t="s">
        <v>44</v>
      </c>
      <c r="E214" t="s">
        <v>45</v>
      </c>
      <c r="F214" t="s">
        <v>16</v>
      </c>
      <c r="G214" t="str">
        <f>IF(F214="DSL-04","Terrace System",IF(F214="DSL-44","Terrace System With UGO",IF(F214="DWP-03","Sod Waterway",IF(F214="DWP-01","Water and Sediment Control Basin",IF(F214="N340","Cover Crop",IF(F214="DWC-01","Water Impoundment Resevoir","Null"))))))</f>
        <v>Cover Crop</v>
      </c>
      <c r="H214" s="2">
        <v>1</v>
      </c>
      <c r="I214" s="3">
        <v>3067.5</v>
      </c>
      <c r="J214" s="4">
        <v>0</v>
      </c>
      <c r="K214" s="4">
        <v>100</v>
      </c>
      <c r="L214" s="5">
        <v>100</v>
      </c>
      <c r="M214" t="s">
        <v>11</v>
      </c>
      <c r="N214">
        <f>IF(F214="N340",0,10)</f>
        <v>0</v>
      </c>
      <c r="P214" s="6" t="s">
        <v>129</v>
      </c>
      <c r="Q214" s="13">
        <f>IF(G214="Cover Crop",0.793,IF(G214="Water Impoundment",0.926,IF(G214=OR("Terrace System","Terrace System With UGO"),0.771,IF(G214="Water and Sediment Control Basin",0.909,IF(G214=OR("Sod Waterway","Grass Waterway"),0.729,IF(G214="Field Borders",0.729,IF(G214="Contour Buffer Strips",0.729,0.952)))))))</f>
        <v>0.793</v>
      </c>
      <c r="R214" s="13" t="s">
        <v>131</v>
      </c>
      <c r="S214" s="13"/>
      <c r="T214" s="61"/>
      <c r="V214" s="13"/>
      <c r="W214" s="13"/>
      <c r="Z214" s="13" t="s">
        <v>154</v>
      </c>
      <c r="AA214" s="6" t="str">
        <f>E214</f>
        <v>CALLAWAY</v>
      </c>
      <c r="AB214" s="6" t="str">
        <f>G214</f>
        <v>Cover Crop</v>
      </c>
      <c r="AC214" s="42">
        <v>469.401356357448</v>
      </c>
      <c r="AD214" s="26"/>
      <c r="AE214" s="42">
        <v>109.24968295343717</v>
      </c>
      <c r="AF214" s="30"/>
      <c r="AG214" s="42">
        <v>360.1516734040108</v>
      </c>
      <c r="AH214" s="34">
        <f>AC214-AE214</f>
        <v>360.1516734040108</v>
      </c>
      <c r="AJ214" s="30">
        <v>1046.2460388562836</v>
      </c>
      <c r="AK214" s="30"/>
      <c r="AL214" s="30">
        <v>328.25729560848526</v>
      </c>
      <c r="AM214" s="30"/>
      <c r="AN214" s="30">
        <v>717.9887432477983</v>
      </c>
      <c r="AO214" s="30">
        <f>AJ214-AL214</f>
        <v>717.9887432477983</v>
      </c>
    </row>
    <row r="215" spans="2:34" ht="13.5" thickTop="1">
      <c r="B215" s="1"/>
      <c r="H215" s="2"/>
      <c r="I215" s="3"/>
      <c r="J215" s="4"/>
      <c r="K215" s="4"/>
      <c r="L215" s="5"/>
      <c r="AH215" s="6"/>
    </row>
    <row r="216" spans="2:41" ht="12.75">
      <c r="B216" s="1"/>
      <c r="H216" s="2"/>
      <c r="I216" s="3"/>
      <c r="J216" s="4"/>
      <c r="K216" s="4"/>
      <c r="L216" s="5"/>
      <c r="AG216" s="9">
        <f>SUM(AG213:AG215)</f>
        <v>1203.283265010757</v>
      </c>
      <c r="AH216" s="6" t="s">
        <v>171</v>
      </c>
      <c r="AN216" s="9">
        <f>SUM(AN213:AN215)</f>
        <v>2484.6750932862997</v>
      </c>
      <c r="AO216" s="6" t="s">
        <v>188</v>
      </c>
    </row>
    <row r="217" spans="1:41" ht="12.75">
      <c r="A217" s="13" t="s">
        <v>124</v>
      </c>
      <c r="B217" s="6" t="s">
        <v>1</v>
      </c>
      <c r="C217" s="6" t="s">
        <v>2</v>
      </c>
      <c r="D217" s="6" t="s">
        <v>3</v>
      </c>
      <c r="E217" s="6" t="s">
        <v>112</v>
      </c>
      <c r="F217" s="6" t="s">
        <v>118</v>
      </c>
      <c r="G217" s="6" t="s">
        <v>119</v>
      </c>
      <c r="H217" s="11" t="s">
        <v>113</v>
      </c>
      <c r="I217" s="6" t="s">
        <v>114</v>
      </c>
      <c r="J217" s="13" t="s">
        <v>116</v>
      </c>
      <c r="K217" s="13" t="s">
        <v>115</v>
      </c>
      <c r="L217" s="22" t="s">
        <v>0</v>
      </c>
      <c r="M217" s="13"/>
      <c r="N217" s="13" t="s">
        <v>117</v>
      </c>
      <c r="O217" s="14"/>
      <c r="P217" s="14"/>
      <c r="Q217" s="14"/>
      <c r="R217" s="14"/>
      <c r="S217" s="14"/>
      <c r="T217" s="57"/>
      <c r="U217" s="57"/>
      <c r="V217" s="14"/>
      <c r="W217" s="14"/>
      <c r="X217" s="14"/>
      <c r="Y217" s="14"/>
      <c r="Z217" s="14"/>
      <c r="AA217" s="13"/>
      <c r="AB217" s="13"/>
      <c r="AG217" s="9">
        <f>AG216/4</f>
        <v>300.82081625268927</v>
      </c>
      <c r="AH217" s="6" t="s">
        <v>148</v>
      </c>
      <c r="AN217" s="9">
        <f>AN216/4</f>
        <v>621.1687733215749</v>
      </c>
      <c r="AO217" s="6" t="s">
        <v>148</v>
      </c>
    </row>
    <row r="218" spans="1:41" ht="12.75">
      <c r="A218" s="13"/>
      <c r="B218" s="6"/>
      <c r="C218" s="6"/>
      <c r="D218" s="6"/>
      <c r="E218" s="6"/>
      <c r="F218" s="6"/>
      <c r="G218" s="6"/>
      <c r="H218" s="11"/>
      <c r="I218" s="6"/>
      <c r="J218" s="25" t="s">
        <v>132</v>
      </c>
      <c r="K218" s="13"/>
      <c r="L218" s="22"/>
      <c r="M218" s="13"/>
      <c r="O218" s="13" t="s">
        <v>133</v>
      </c>
      <c r="Q218" s="13" t="s">
        <v>134</v>
      </c>
      <c r="R218" s="10" t="s">
        <v>138</v>
      </c>
      <c r="S218" s="10" t="s">
        <v>137</v>
      </c>
      <c r="T218" s="59" t="s">
        <v>157</v>
      </c>
      <c r="U218" s="59" t="s">
        <v>142</v>
      </c>
      <c r="V218" s="13" t="s">
        <v>140</v>
      </c>
      <c r="W218" s="10" t="s">
        <v>141</v>
      </c>
      <c r="X218" s="13" t="s">
        <v>162</v>
      </c>
      <c r="Y218" s="13" t="s">
        <v>163</v>
      </c>
      <c r="Z218" s="14"/>
      <c r="AA218" s="13"/>
      <c r="AB218" s="13"/>
      <c r="AG218" s="9">
        <f>AG217</f>
        <v>300.82081625268927</v>
      </c>
      <c r="AH218" s="6" t="s">
        <v>149</v>
      </c>
      <c r="AN218" s="9">
        <f>AN217</f>
        <v>621.1687733215749</v>
      </c>
      <c r="AO218" s="6" t="s">
        <v>149</v>
      </c>
    </row>
    <row r="219" spans="1:34" ht="12.75">
      <c r="A219" s="13"/>
      <c r="B219" s="6"/>
      <c r="C219" s="6"/>
      <c r="D219" s="6"/>
      <c r="E219" s="6"/>
      <c r="F219" s="6"/>
      <c r="G219" s="6"/>
      <c r="H219" s="11"/>
      <c r="I219" s="6"/>
      <c r="O219" s="6" t="s">
        <v>145</v>
      </c>
      <c r="R219" s="27" t="s">
        <v>150</v>
      </c>
      <c r="S219" s="27" t="s">
        <v>151</v>
      </c>
      <c r="T219" s="60" t="s">
        <v>158</v>
      </c>
      <c r="U219" s="60" t="s">
        <v>152</v>
      </c>
      <c r="V219" s="13" t="s">
        <v>136</v>
      </c>
      <c r="W219" s="13" t="s">
        <v>136</v>
      </c>
      <c r="Z219" s="14"/>
      <c r="AA219" s="13"/>
      <c r="AB219" s="13"/>
      <c r="AC219" s="31"/>
      <c r="AD219" s="13"/>
      <c r="AE219" s="31"/>
      <c r="AF219" s="32"/>
      <c r="AG219" s="31"/>
      <c r="AH219" s="12"/>
    </row>
    <row r="220" spans="1:41" ht="13.5" thickBot="1">
      <c r="A220">
        <v>1</v>
      </c>
      <c r="B220" s="1">
        <v>2019</v>
      </c>
      <c r="C220" t="s">
        <v>4</v>
      </c>
      <c r="D220" t="s">
        <v>44</v>
      </c>
      <c r="E220" t="s">
        <v>45</v>
      </c>
      <c r="F220" t="s">
        <v>10</v>
      </c>
      <c r="G220" t="str">
        <f>IF(F220="DSL-04","Terrace System",IF(F220="DSL-44","Terrace System With UGO",IF(F220="DWP-03","Sod Waterway",IF(F220="DWP-01","Water and Sediment Control Basin",IF(F220="N340","Cover Crop",IF(F220="DWC-01","Water Impoundment Resevoir","Null"))))))</f>
        <v>Sod Waterway</v>
      </c>
      <c r="H220" s="2">
        <v>1</v>
      </c>
      <c r="I220" s="3">
        <v>3560.75</v>
      </c>
      <c r="J220" s="4">
        <v>120</v>
      </c>
      <c r="K220" s="4">
        <v>25.8</v>
      </c>
      <c r="L220" s="5">
        <v>1.3</v>
      </c>
      <c r="M220" t="s">
        <v>11</v>
      </c>
      <c r="N220">
        <f>IF(F220="N340",0,10)</f>
        <v>10</v>
      </c>
      <c r="O220" s="6">
        <v>0.0425</v>
      </c>
      <c r="P220" s="10" t="s">
        <v>130</v>
      </c>
      <c r="Q220" s="13">
        <v>0.729</v>
      </c>
      <c r="R220" s="24">
        <f>J220/Q220</f>
        <v>164.6090534979424</v>
      </c>
      <c r="S220" s="22">
        <f>R220/O220</f>
        <v>3873.1541999515857</v>
      </c>
      <c r="T220" s="64">
        <f>U220</f>
        <v>4.841442749939482</v>
      </c>
      <c r="U220" s="65">
        <f>S220/(V220*W220)</f>
        <v>4.841442749939482</v>
      </c>
      <c r="V220" s="24">
        <v>2</v>
      </c>
      <c r="W220" s="13">
        <v>400</v>
      </c>
      <c r="X220" s="29">
        <f>N220</f>
        <v>10</v>
      </c>
      <c r="Y220" s="23">
        <f>Q220</f>
        <v>0.729</v>
      </c>
      <c r="Z220" s="6" t="s">
        <v>155</v>
      </c>
      <c r="AA220" s="6" t="str">
        <f>E220</f>
        <v>CALLAWAY</v>
      </c>
      <c r="AB220" s="6" t="str">
        <f>G220</f>
        <v>Sod Waterway</v>
      </c>
      <c r="AC220" s="42">
        <v>14.485596707818926</v>
      </c>
      <c r="AD220" s="26"/>
      <c r="AE220" s="42">
        <v>3.925596707818926</v>
      </c>
      <c r="AF220" s="30"/>
      <c r="AG220" s="42">
        <v>10.56</v>
      </c>
      <c r="AH220" s="34">
        <f>AC220-AE220</f>
        <v>10.56</v>
      </c>
      <c r="AJ220" s="30">
        <v>26.33744855967078</v>
      </c>
      <c r="AK220" s="30"/>
      <c r="AL220" s="30">
        <v>7.13744855967078</v>
      </c>
      <c r="AM220" s="30"/>
      <c r="AN220" s="30">
        <v>19.2</v>
      </c>
      <c r="AO220" s="30">
        <f>AJ220-AL220</f>
        <v>19.2</v>
      </c>
    </row>
    <row r="221" spans="2:34" ht="13.5" thickTop="1">
      <c r="B221" s="1"/>
      <c r="H221" s="2"/>
      <c r="I221" s="3"/>
      <c r="J221" s="4"/>
      <c r="K221" s="4"/>
      <c r="L221" s="5"/>
      <c r="AH221" s="6"/>
    </row>
    <row r="222" spans="2:41" ht="12.75">
      <c r="B222" s="1"/>
      <c r="H222" s="2"/>
      <c r="I222" s="3"/>
      <c r="J222" s="4"/>
      <c r="K222" s="4"/>
      <c r="L222" s="5"/>
      <c r="AG222" s="9">
        <f>SUM(AG220:AG220)</f>
        <v>10.56</v>
      </c>
      <c r="AH222" s="6" t="s">
        <v>171</v>
      </c>
      <c r="AN222" s="9">
        <f>SUM(AN220:AN221)</f>
        <v>19.2</v>
      </c>
      <c r="AO222" s="6" t="s">
        <v>188</v>
      </c>
    </row>
    <row r="223" spans="1:41" ht="12.75">
      <c r="A223" s="13" t="s">
        <v>124</v>
      </c>
      <c r="B223" s="6" t="s">
        <v>1</v>
      </c>
      <c r="C223" s="6" t="s">
        <v>2</v>
      </c>
      <c r="D223" s="6" t="s">
        <v>3</v>
      </c>
      <c r="E223" s="6" t="s">
        <v>112</v>
      </c>
      <c r="F223" s="6" t="s">
        <v>118</v>
      </c>
      <c r="G223" s="6" t="s">
        <v>119</v>
      </c>
      <c r="H223" s="11" t="s">
        <v>113</v>
      </c>
      <c r="I223" s="6" t="s">
        <v>114</v>
      </c>
      <c r="J223" s="13" t="s">
        <v>116</v>
      </c>
      <c r="K223" s="13" t="s">
        <v>115</v>
      </c>
      <c r="L223" s="22" t="s">
        <v>0</v>
      </c>
      <c r="M223" s="13"/>
      <c r="N223" s="13" t="s">
        <v>117</v>
      </c>
      <c r="O223" s="14"/>
      <c r="P223" s="14"/>
      <c r="Q223" s="14"/>
      <c r="R223" s="14"/>
      <c r="S223" s="14"/>
      <c r="T223" s="57"/>
      <c r="U223" s="57"/>
      <c r="V223" s="14"/>
      <c r="W223" s="14"/>
      <c r="X223" s="14"/>
      <c r="Y223" s="14"/>
      <c r="Z223" s="14"/>
      <c r="AA223" s="13"/>
      <c r="AB223" s="13"/>
      <c r="AG223" s="9">
        <f>AG222/4</f>
        <v>2.64</v>
      </c>
      <c r="AH223" s="6" t="s">
        <v>148</v>
      </c>
      <c r="AN223" s="9">
        <f>AN222/4</f>
        <v>4.8</v>
      </c>
      <c r="AO223" s="6" t="s">
        <v>148</v>
      </c>
    </row>
    <row r="224" spans="1:41" ht="12.75">
      <c r="A224" s="13"/>
      <c r="B224" s="6"/>
      <c r="C224" s="6"/>
      <c r="D224" s="6"/>
      <c r="E224" s="6"/>
      <c r="F224" s="6"/>
      <c r="G224" s="6"/>
      <c r="H224" s="11"/>
      <c r="I224" s="6"/>
      <c r="J224" s="25" t="s">
        <v>132</v>
      </c>
      <c r="K224" s="13"/>
      <c r="L224" s="22"/>
      <c r="M224" s="13"/>
      <c r="O224" s="13" t="s">
        <v>133</v>
      </c>
      <c r="Q224" s="13" t="s">
        <v>134</v>
      </c>
      <c r="R224" s="10" t="s">
        <v>138</v>
      </c>
      <c r="S224" s="10" t="s">
        <v>137</v>
      </c>
      <c r="T224" s="59" t="s">
        <v>157</v>
      </c>
      <c r="U224" s="59" t="s">
        <v>142</v>
      </c>
      <c r="V224" s="13" t="s">
        <v>140</v>
      </c>
      <c r="W224" s="10" t="s">
        <v>141</v>
      </c>
      <c r="X224" s="13" t="s">
        <v>162</v>
      </c>
      <c r="Y224" s="13" t="s">
        <v>163</v>
      </c>
      <c r="Z224" s="14"/>
      <c r="AA224" s="13"/>
      <c r="AB224" s="13"/>
      <c r="AG224" s="9">
        <f>AG223*X220</f>
        <v>26.400000000000002</v>
      </c>
      <c r="AH224" s="6" t="s">
        <v>149</v>
      </c>
      <c r="AN224" s="9">
        <f>AN223*X220</f>
        <v>48</v>
      </c>
      <c r="AO224" s="6" t="s">
        <v>149</v>
      </c>
    </row>
    <row r="225" spans="1:34" ht="12.75">
      <c r="A225" s="13"/>
      <c r="B225" s="6"/>
      <c r="C225" s="6"/>
      <c r="D225" s="6"/>
      <c r="E225" s="6"/>
      <c r="F225" s="6"/>
      <c r="G225" s="6"/>
      <c r="H225" s="11"/>
      <c r="I225" s="6"/>
      <c r="O225" s="6" t="s">
        <v>145</v>
      </c>
      <c r="R225" s="27" t="s">
        <v>150</v>
      </c>
      <c r="S225" s="27" t="s">
        <v>151</v>
      </c>
      <c r="T225" s="60" t="s">
        <v>158</v>
      </c>
      <c r="U225" s="60" t="s">
        <v>152</v>
      </c>
      <c r="V225" s="13" t="s">
        <v>136</v>
      </c>
      <c r="W225" s="13" t="s">
        <v>136</v>
      </c>
      <c r="Z225" s="14"/>
      <c r="AA225" s="13"/>
      <c r="AB225" s="13"/>
      <c r="AC225" s="31"/>
      <c r="AD225" s="13"/>
      <c r="AE225" s="31"/>
      <c r="AF225" s="32"/>
      <c r="AG225" s="31"/>
      <c r="AH225" s="12"/>
    </row>
    <row r="226" spans="1:41" ht="12.75">
      <c r="A226">
        <v>1</v>
      </c>
      <c r="B226" s="1">
        <v>2016</v>
      </c>
      <c r="C226" t="s">
        <v>4</v>
      </c>
      <c r="D226" t="s">
        <v>44</v>
      </c>
      <c r="E226" t="s">
        <v>45</v>
      </c>
      <c r="F226" t="s">
        <v>9</v>
      </c>
      <c r="G226" t="str">
        <f>IF(F226="DSL-04","Terrace System",IF(F226="DSL-44","Terrace System With UGO",IF(F226="DWP-03","Sod Waterway",IF(F226="DWP-01","Water and Sediment Control Basin",IF(F226="N340","Cover Crop",IF(F226="DWC-01","Water Impoundment Resevoir","Null"))))))</f>
        <v>Terrace System With UGO</v>
      </c>
      <c r="H226" s="2">
        <v>2</v>
      </c>
      <c r="I226" s="3">
        <v>29748.3</v>
      </c>
      <c r="J226" s="4">
        <v>2211</v>
      </c>
      <c r="K226" s="4">
        <v>28.9</v>
      </c>
      <c r="L226" s="5">
        <v>7916</v>
      </c>
      <c r="M226" t="s">
        <v>8</v>
      </c>
      <c r="N226">
        <f>IF(F226="N340",0,10)</f>
        <v>10</v>
      </c>
      <c r="O226" s="6">
        <v>0.0425</v>
      </c>
      <c r="P226" s="10" t="s">
        <v>130</v>
      </c>
      <c r="Q226" s="13">
        <v>0.771</v>
      </c>
      <c r="R226" s="24">
        <f>J226/Q226</f>
        <v>2867.7042801556418</v>
      </c>
      <c r="S226" s="22">
        <f>R226/O226</f>
        <v>67475.39482719157</v>
      </c>
      <c r="T226" s="64">
        <f>U226</f>
        <v>84.34424353398947</v>
      </c>
      <c r="U226" s="65">
        <f>S226/(V226*W226)</f>
        <v>84.34424353398947</v>
      </c>
      <c r="V226" s="24">
        <v>2</v>
      </c>
      <c r="W226" s="13">
        <v>400</v>
      </c>
      <c r="X226" s="29">
        <f>N226</f>
        <v>10</v>
      </c>
      <c r="Y226" s="23">
        <f>Q226</f>
        <v>0.771</v>
      </c>
      <c r="Z226" s="6" t="s">
        <v>155</v>
      </c>
      <c r="AA226" s="6" t="str">
        <f>E226</f>
        <v>CALLAWAY</v>
      </c>
      <c r="AB226" s="6" t="str">
        <f>G226</f>
        <v>Terrace System With UGO</v>
      </c>
      <c r="AC226" s="41">
        <v>252.35797665369648</v>
      </c>
      <c r="AE226" s="41">
        <v>57.78997665369644</v>
      </c>
      <c r="AG226" s="41">
        <v>194.56800000000004</v>
      </c>
      <c r="AH226" s="35">
        <f>AC226-AE226</f>
        <v>194.56800000000004</v>
      </c>
      <c r="AJ226" s="9">
        <v>458.83268482490274</v>
      </c>
      <c r="AL226" s="9">
        <v>105.0726848249027</v>
      </c>
      <c r="AN226" s="9">
        <v>353.76000000000005</v>
      </c>
      <c r="AO226" s="9">
        <f>AJ226-AL226</f>
        <v>353.76000000000005</v>
      </c>
    </row>
    <row r="227" spans="1:41" ht="13.5" thickBot="1">
      <c r="A227">
        <v>2</v>
      </c>
      <c r="B227" s="1">
        <v>2018</v>
      </c>
      <c r="C227" t="s">
        <v>4</v>
      </c>
      <c r="D227" t="s">
        <v>44</v>
      </c>
      <c r="E227" t="s">
        <v>45</v>
      </c>
      <c r="F227" t="s">
        <v>9</v>
      </c>
      <c r="G227" t="str">
        <f>IF(F227="DSL-04","Terrace System",IF(F227="DSL-44","Terrace System With UGO",IF(F227="DWP-03","Sod Waterway",IF(F227="DWP-01","Water and Sediment Control Basin",IF(F227="N340","Cover Crop",IF(F227="DWC-01","Water Impoundment Resevoir","Null"))))))</f>
        <v>Terrace System With UGO</v>
      </c>
      <c r="H227" s="2">
        <v>1</v>
      </c>
      <c r="I227" s="3">
        <v>28192.63</v>
      </c>
      <c r="J227" s="4">
        <v>1849</v>
      </c>
      <c r="K227" s="4">
        <v>20.7</v>
      </c>
      <c r="L227" s="5">
        <v>5560</v>
      </c>
      <c r="M227" t="s">
        <v>8</v>
      </c>
      <c r="N227">
        <f>IF(F227="N340",0,10)</f>
        <v>10</v>
      </c>
      <c r="O227" s="6">
        <v>0.0425</v>
      </c>
      <c r="P227" s="10" t="s">
        <v>130</v>
      </c>
      <c r="Q227" s="13">
        <v>0.771</v>
      </c>
      <c r="R227" s="24">
        <f>J227/Q227</f>
        <v>2398.184176394293</v>
      </c>
      <c r="S227" s="22">
        <f>R227/O227</f>
        <v>56427.86297398336</v>
      </c>
      <c r="T227" s="64">
        <f>U227</f>
        <v>70.5348287174792</v>
      </c>
      <c r="U227" s="65">
        <f>S227/(V227*W227)</f>
        <v>70.5348287174792</v>
      </c>
      <c r="V227" s="24">
        <v>2</v>
      </c>
      <c r="W227" s="13">
        <v>400</v>
      </c>
      <c r="X227" s="29">
        <f>N227</f>
        <v>10</v>
      </c>
      <c r="Y227" s="23">
        <f>Q227</f>
        <v>0.771</v>
      </c>
      <c r="Z227" s="6" t="s">
        <v>155</v>
      </c>
      <c r="AA227" s="6" t="str">
        <f>E227</f>
        <v>CALLAWAY</v>
      </c>
      <c r="AB227" s="6" t="str">
        <f>G227</f>
        <v>Terrace System With UGO</v>
      </c>
      <c r="AC227" s="42">
        <v>211.04020752269778</v>
      </c>
      <c r="AD227" s="26"/>
      <c r="AE227" s="42">
        <v>48.328207522697795</v>
      </c>
      <c r="AF227" s="30"/>
      <c r="AG227" s="42">
        <v>162.71200000000002</v>
      </c>
      <c r="AH227" s="34">
        <f>AC227-AE227</f>
        <v>162.712</v>
      </c>
      <c r="AJ227" s="30">
        <v>383.7094682230869</v>
      </c>
      <c r="AK227" s="30"/>
      <c r="AL227" s="30">
        <v>87.86946822308693</v>
      </c>
      <c r="AM227" s="30"/>
      <c r="AN227" s="30">
        <v>295.84</v>
      </c>
      <c r="AO227" s="30">
        <f>AJ227-AL227</f>
        <v>295.84</v>
      </c>
    </row>
    <row r="228" spans="2:34" ht="13.5" thickTop="1">
      <c r="B228" s="1"/>
      <c r="H228" s="2"/>
      <c r="I228" s="3"/>
      <c r="J228" s="4"/>
      <c r="K228" s="4"/>
      <c r="L228" s="5"/>
      <c r="AH228" s="6"/>
    </row>
    <row r="229" spans="2:41" ht="12.75">
      <c r="B229" s="1"/>
      <c r="H229" s="2"/>
      <c r="I229" s="3"/>
      <c r="J229" s="4"/>
      <c r="K229" s="4"/>
      <c r="L229" s="5"/>
      <c r="AG229" s="9">
        <f>SUM(AG226:AG228)</f>
        <v>357.2800000000001</v>
      </c>
      <c r="AH229" s="6" t="s">
        <v>171</v>
      </c>
      <c r="AN229" s="9">
        <f>SUM(AN226:AN228)</f>
        <v>649.6</v>
      </c>
      <c r="AO229" s="6" t="s">
        <v>188</v>
      </c>
    </row>
    <row r="230" spans="2:41" ht="13.5" thickBot="1">
      <c r="B230" s="1"/>
      <c r="H230" s="2"/>
      <c r="I230" s="3"/>
      <c r="J230" s="4"/>
      <c r="K230" s="4"/>
      <c r="L230" s="5"/>
      <c r="AG230" s="9">
        <f>AG229/4</f>
        <v>89.32000000000002</v>
      </c>
      <c r="AH230" s="6" t="s">
        <v>148</v>
      </c>
      <c r="AN230" s="9">
        <f>AN229/4</f>
        <v>162.4</v>
      </c>
      <c r="AO230" s="6" t="s">
        <v>148</v>
      </c>
    </row>
    <row r="231" spans="1:41" ht="12.75">
      <c r="A231" s="13"/>
      <c r="B231" s="76" t="s">
        <v>127</v>
      </c>
      <c r="C231" s="15" t="s">
        <v>120</v>
      </c>
      <c r="D231" s="16" t="s">
        <v>122</v>
      </c>
      <c r="E231" s="17">
        <v>195</v>
      </c>
      <c r="F231" s="15" t="s">
        <v>121</v>
      </c>
      <c r="G231" s="15" t="s">
        <v>145</v>
      </c>
      <c r="AG231" s="9">
        <f>AG230*X227</f>
        <v>893.2000000000003</v>
      </c>
      <c r="AH231" s="6" t="s">
        <v>149</v>
      </c>
      <c r="AN231" s="9">
        <f>AN230*X227</f>
        <v>1624</v>
      </c>
      <c r="AO231" s="6" t="s">
        <v>149</v>
      </c>
    </row>
    <row r="232" spans="1:7" ht="13.5" thickBot="1">
      <c r="A232" s="13"/>
      <c r="B232" s="77"/>
      <c r="C232" s="18">
        <v>0.29</v>
      </c>
      <c r="D232" s="19" t="s">
        <v>123</v>
      </c>
      <c r="E232" s="20" t="s">
        <v>181</v>
      </c>
      <c r="F232" s="18">
        <v>0.044</v>
      </c>
      <c r="G232" s="18">
        <v>0.0425</v>
      </c>
    </row>
    <row r="233" spans="1:35" ht="12.75">
      <c r="A233" s="13" t="s">
        <v>124</v>
      </c>
      <c r="B233" s="6" t="s">
        <v>1</v>
      </c>
      <c r="C233" s="6" t="s">
        <v>2</v>
      </c>
      <c r="D233" s="6" t="s">
        <v>3</v>
      </c>
      <c r="E233" s="6" t="s">
        <v>112</v>
      </c>
      <c r="F233" s="6" t="s">
        <v>118</v>
      </c>
      <c r="G233" s="6" t="s">
        <v>119</v>
      </c>
      <c r="H233" s="11" t="s">
        <v>113</v>
      </c>
      <c r="I233" s="6" t="s">
        <v>114</v>
      </c>
      <c r="J233" s="13" t="s">
        <v>116</v>
      </c>
      <c r="K233" s="13" t="s">
        <v>115</v>
      </c>
      <c r="L233" s="22" t="s">
        <v>0</v>
      </c>
      <c r="M233" s="13"/>
      <c r="N233" s="13" t="s">
        <v>117</v>
      </c>
      <c r="O233" s="14"/>
      <c r="P233" s="14"/>
      <c r="Q233" s="14"/>
      <c r="R233" s="14"/>
      <c r="S233" s="14"/>
      <c r="T233" s="57"/>
      <c r="U233" s="57"/>
      <c r="V233" s="14"/>
      <c r="W233" s="14"/>
      <c r="X233" s="14"/>
      <c r="Y233" s="14"/>
      <c r="Z233" s="14"/>
      <c r="AA233" s="13"/>
      <c r="AB233" s="13"/>
      <c r="AC233" s="31"/>
      <c r="AD233" s="13"/>
      <c r="AE233" s="31"/>
      <c r="AF233" s="32"/>
      <c r="AG233" s="31"/>
      <c r="AH233" s="12"/>
      <c r="AI233" s="12"/>
    </row>
    <row r="234" spans="1:35" ht="12.75">
      <c r="A234" s="13"/>
      <c r="B234" s="6"/>
      <c r="C234" s="6"/>
      <c r="D234" s="6"/>
      <c r="E234" s="6"/>
      <c r="F234" s="6"/>
      <c r="G234" s="6"/>
      <c r="H234" s="11"/>
      <c r="I234" s="6"/>
      <c r="J234" s="25" t="s">
        <v>132</v>
      </c>
      <c r="K234" s="13"/>
      <c r="L234" s="22"/>
      <c r="M234" s="13"/>
      <c r="O234" s="13" t="s">
        <v>133</v>
      </c>
      <c r="Q234" s="13" t="s">
        <v>134</v>
      </c>
      <c r="R234" s="10" t="s">
        <v>138</v>
      </c>
      <c r="S234" s="10" t="s">
        <v>137</v>
      </c>
      <c r="T234" s="59" t="s">
        <v>157</v>
      </c>
      <c r="U234" s="59" t="s">
        <v>142</v>
      </c>
      <c r="V234" s="13" t="s">
        <v>140</v>
      </c>
      <c r="W234" s="10" t="s">
        <v>141</v>
      </c>
      <c r="X234" s="13" t="s">
        <v>162</v>
      </c>
      <c r="Y234" s="13" t="s">
        <v>163</v>
      </c>
      <c r="Z234" s="14"/>
      <c r="AA234" s="13"/>
      <c r="AB234" s="13"/>
      <c r="AC234" s="31"/>
      <c r="AD234" s="13"/>
      <c r="AE234" s="31"/>
      <c r="AF234" s="32"/>
      <c r="AG234" s="31"/>
      <c r="AH234" s="12"/>
      <c r="AI234" s="12"/>
    </row>
    <row r="235" spans="1:35" ht="12.75">
      <c r="A235" s="13"/>
      <c r="B235" s="6"/>
      <c r="C235" s="6"/>
      <c r="D235" s="6"/>
      <c r="E235" s="6"/>
      <c r="F235" s="6"/>
      <c r="G235" s="6"/>
      <c r="H235" s="11"/>
      <c r="I235" s="6"/>
      <c r="O235" s="6" t="s">
        <v>145</v>
      </c>
      <c r="R235" s="27" t="s">
        <v>150</v>
      </c>
      <c r="S235" s="27" t="s">
        <v>151</v>
      </c>
      <c r="T235" s="60" t="s">
        <v>158</v>
      </c>
      <c r="U235" s="60" t="s">
        <v>152</v>
      </c>
      <c r="V235" s="13" t="s">
        <v>136</v>
      </c>
      <c r="W235" s="13" t="s">
        <v>136</v>
      </c>
      <c r="Z235" s="14"/>
      <c r="AA235" s="13"/>
      <c r="AB235" s="13"/>
      <c r="AC235" s="31"/>
      <c r="AD235" s="13"/>
      <c r="AE235" s="31"/>
      <c r="AF235" s="32"/>
      <c r="AG235" s="31"/>
      <c r="AH235" s="12"/>
      <c r="AI235" s="12"/>
    </row>
    <row r="236" spans="1:41" ht="12.75">
      <c r="A236">
        <v>1</v>
      </c>
      <c r="B236" s="1">
        <v>2019</v>
      </c>
      <c r="C236" t="s">
        <v>4</v>
      </c>
      <c r="D236" t="s">
        <v>28</v>
      </c>
      <c r="E236" t="s">
        <v>23</v>
      </c>
      <c r="F236" t="s">
        <v>16</v>
      </c>
      <c r="G236" t="str">
        <f>IF(F236="DSL-04","Terrace System",IF(F236="DSL-44","Terrace System With UGO",IF(F236="DWP-03","Sod Waterway",IF(F236="DWP-01","Water and Sediment Control Basin",IF(F236="N340","Cover Crop",IF(F236="DWC-01","Water Impoundment Resevoir","Null"))))))</f>
        <v>Cover Crop</v>
      </c>
      <c r="H236" s="2">
        <v>13</v>
      </c>
      <c r="I236" s="3">
        <v>15348</v>
      </c>
      <c r="J236" s="4">
        <v>0</v>
      </c>
      <c r="K236" s="4">
        <v>476.4</v>
      </c>
      <c r="L236" s="5">
        <v>476.4</v>
      </c>
      <c r="M236" t="s">
        <v>11</v>
      </c>
      <c r="N236">
        <f>IF(F236="N340",0,10)</f>
        <v>0</v>
      </c>
      <c r="P236" s="6" t="s">
        <v>129</v>
      </c>
      <c r="Q236" s="13">
        <f>IF(G236="Cover Crop",0.793,IF(G236="Water Impoundment",0.926,IF(G236=OR("Terrace System","Terrace System With UGO"),0.771,IF(G236="Water and Sediment Control Basin",0.909,IF(G236=OR("Sod Waterway","Grass Waterway"),0.729,IF(G236="Field Borders",0.729,IF(G236="Contour Buffer Strips",0.729,0.952)))))))</f>
        <v>0.793</v>
      </c>
      <c r="R236" s="13" t="s">
        <v>131</v>
      </c>
      <c r="S236" s="13"/>
      <c r="T236" s="61"/>
      <c r="V236" s="13"/>
      <c r="W236" s="13"/>
      <c r="Z236" s="13" t="s">
        <v>154</v>
      </c>
      <c r="AA236" s="6" t="str">
        <f>E236</f>
        <v>MACON</v>
      </c>
      <c r="AB236" s="6" t="str">
        <f>G236</f>
        <v>Cover Crop</v>
      </c>
      <c r="AC236" s="41">
        <v>1225.2913139042225</v>
      </c>
      <c r="AE236" s="41">
        <v>315.39780968600576</v>
      </c>
      <c r="AG236" s="41">
        <v>909.8935042182168</v>
      </c>
      <c r="AH236" s="33">
        <f>AC236-AE236</f>
        <v>909.8935042182168</v>
      </c>
      <c r="AJ236" s="9">
        <v>3213.1984322262147</v>
      </c>
      <c r="AL236" s="9">
        <v>1235.9806007751317</v>
      </c>
      <c r="AN236" s="9">
        <v>1977.217831451083</v>
      </c>
      <c r="AO236" s="9">
        <f>AJ236-AL236</f>
        <v>1977.217831451083</v>
      </c>
    </row>
    <row r="237" spans="1:41" ht="13.5" thickBot="1">
      <c r="A237">
        <v>2</v>
      </c>
      <c r="B237" s="1">
        <v>2019</v>
      </c>
      <c r="C237" t="s">
        <v>4</v>
      </c>
      <c r="D237" t="s">
        <v>25</v>
      </c>
      <c r="E237" t="s">
        <v>23</v>
      </c>
      <c r="F237" t="s">
        <v>16</v>
      </c>
      <c r="G237" t="str">
        <f>IF(F237="DSL-04","Terrace System",IF(F237="DSL-44","Terrace System With UGO",IF(F237="DWP-03","Sod Waterway",IF(F237="DWP-01","Water and Sediment Control Basin",IF(F237="N340","Cover Crop",IF(F237="DWC-01","Water Impoundment Resevoir","Null"))))))</f>
        <v>Cover Crop</v>
      </c>
      <c r="H237" s="2">
        <v>5</v>
      </c>
      <c r="I237" s="3">
        <v>9456.5</v>
      </c>
      <c r="J237" s="4">
        <v>0</v>
      </c>
      <c r="K237" s="4">
        <v>239.3</v>
      </c>
      <c r="L237" s="5">
        <v>239.3</v>
      </c>
      <c r="M237" t="s">
        <v>11</v>
      </c>
      <c r="N237">
        <f>IF(F237="N340",0,10)</f>
        <v>0</v>
      </c>
      <c r="P237" s="6" t="s">
        <v>129</v>
      </c>
      <c r="Q237" s="13">
        <f>IF(G237="Cover Crop",0.793,IF(G237="Water Impoundment",0.926,IF(G237=OR("Terrace System","Terrace System With UGO"),0.771,IF(G237="Water and Sediment Control Basin",0.909,IF(G237=OR("Sod Waterway","Grass Waterway"),0.729,IF(G237="Field Borders",0.729,IF(G237="Contour Buffer Strips",0.729,0.952)))))))</f>
        <v>0.793</v>
      </c>
      <c r="R237" s="13" t="s">
        <v>131</v>
      </c>
      <c r="S237" s="13"/>
      <c r="T237" s="61"/>
      <c r="V237" s="13"/>
      <c r="W237" s="13"/>
      <c r="Z237" s="13" t="s">
        <v>154</v>
      </c>
      <c r="AA237" s="6" t="str">
        <f>E237</f>
        <v>MACON</v>
      </c>
      <c r="AB237" s="6" t="str">
        <f>G237</f>
        <v>Cover Crop</v>
      </c>
      <c r="AC237" s="42">
        <v>685.0907374198063</v>
      </c>
      <c r="AD237" s="26"/>
      <c r="AE237" s="42">
        <v>172.8376451448171</v>
      </c>
      <c r="AF237" s="30"/>
      <c r="AG237" s="42">
        <v>512.2530922749892</v>
      </c>
      <c r="AH237" s="34">
        <f>AC237-AE237</f>
        <v>512.2530922749892</v>
      </c>
      <c r="AJ237" s="30">
        <v>1740.592807980187</v>
      </c>
      <c r="AK237" s="30"/>
      <c r="AL237" s="30">
        <v>647.0450540422437</v>
      </c>
      <c r="AM237" s="30"/>
      <c r="AN237" s="30">
        <v>1093.5477539379433</v>
      </c>
      <c r="AO237" s="30">
        <f>AJ237-AL237</f>
        <v>1093.5477539379433</v>
      </c>
    </row>
    <row r="238" spans="2:34" ht="13.5" thickTop="1">
      <c r="B238" s="1"/>
      <c r="H238" s="2"/>
      <c r="I238" s="3"/>
      <c r="J238" s="4"/>
      <c r="K238" s="4"/>
      <c r="L238" s="5"/>
      <c r="AH238" s="6"/>
    </row>
    <row r="239" spans="2:41" ht="12.75">
      <c r="B239" s="1"/>
      <c r="H239" s="2"/>
      <c r="I239" s="3"/>
      <c r="J239" s="4"/>
      <c r="K239" s="4"/>
      <c r="L239" s="5"/>
      <c r="AG239" s="9">
        <f>SUM(AG236:AG238)</f>
        <v>1422.1465964932058</v>
      </c>
      <c r="AH239" s="6" t="s">
        <v>171</v>
      </c>
      <c r="AN239" s="9">
        <f>SUM(AN236:AN238)</f>
        <v>3070.7655853890265</v>
      </c>
      <c r="AO239" s="6" t="s">
        <v>188</v>
      </c>
    </row>
    <row r="240" spans="1:41" ht="12.75">
      <c r="A240" s="13" t="s">
        <v>124</v>
      </c>
      <c r="B240" s="6" t="s">
        <v>1</v>
      </c>
      <c r="C240" s="6" t="s">
        <v>2</v>
      </c>
      <c r="D240" s="6" t="s">
        <v>3</v>
      </c>
      <c r="E240" s="6" t="s">
        <v>112</v>
      </c>
      <c r="F240" s="6" t="s">
        <v>118</v>
      </c>
      <c r="G240" s="6" t="s">
        <v>119</v>
      </c>
      <c r="H240" s="11" t="s">
        <v>113</v>
      </c>
      <c r="I240" s="6" t="s">
        <v>114</v>
      </c>
      <c r="J240" s="13" t="s">
        <v>116</v>
      </c>
      <c r="K240" s="13" t="s">
        <v>115</v>
      </c>
      <c r="L240" s="22" t="s">
        <v>0</v>
      </c>
      <c r="M240" s="13"/>
      <c r="N240" s="13" t="s">
        <v>117</v>
      </c>
      <c r="O240" s="14"/>
      <c r="P240" s="14"/>
      <c r="Q240" s="14"/>
      <c r="R240" s="14"/>
      <c r="S240" s="14"/>
      <c r="T240" s="57"/>
      <c r="U240" s="57"/>
      <c r="V240" s="14"/>
      <c r="W240" s="14"/>
      <c r="X240" s="14"/>
      <c r="Y240" s="14"/>
      <c r="Z240" s="14"/>
      <c r="AA240" s="13"/>
      <c r="AB240" s="13"/>
      <c r="AG240" s="9">
        <f>AG239/4</f>
        <v>355.53664912330146</v>
      </c>
      <c r="AH240" s="6" t="s">
        <v>148</v>
      </c>
      <c r="AI240" s="12"/>
      <c r="AN240" s="9">
        <f>AN239/4</f>
        <v>767.6913963472566</v>
      </c>
      <c r="AO240" s="6" t="s">
        <v>148</v>
      </c>
    </row>
    <row r="241" spans="1:41" ht="12.75">
      <c r="A241" s="13"/>
      <c r="B241" s="6"/>
      <c r="C241" s="6"/>
      <c r="D241" s="6"/>
      <c r="E241" s="6"/>
      <c r="F241" s="6"/>
      <c r="G241" s="6"/>
      <c r="H241" s="11"/>
      <c r="I241" s="6"/>
      <c r="J241" s="25" t="s">
        <v>132</v>
      </c>
      <c r="K241" s="13"/>
      <c r="L241" s="22"/>
      <c r="M241" s="13"/>
      <c r="O241" s="13" t="s">
        <v>133</v>
      </c>
      <c r="Q241" s="13" t="s">
        <v>134</v>
      </c>
      <c r="R241" s="10" t="s">
        <v>138</v>
      </c>
      <c r="S241" s="10" t="s">
        <v>137</v>
      </c>
      <c r="T241" s="59" t="s">
        <v>157</v>
      </c>
      <c r="U241" s="59" t="s">
        <v>142</v>
      </c>
      <c r="V241" s="13" t="s">
        <v>140</v>
      </c>
      <c r="W241" s="10" t="s">
        <v>141</v>
      </c>
      <c r="X241" s="13" t="s">
        <v>162</v>
      </c>
      <c r="Y241" s="13" t="s">
        <v>163</v>
      </c>
      <c r="Z241" s="14"/>
      <c r="AA241" s="13"/>
      <c r="AB241" s="13"/>
      <c r="AG241" s="9">
        <f>AG240</f>
        <v>355.53664912330146</v>
      </c>
      <c r="AH241" s="6" t="s">
        <v>149</v>
      </c>
      <c r="AI241" s="12"/>
      <c r="AN241" s="9">
        <f>AN240</f>
        <v>767.6913963472566</v>
      </c>
      <c r="AO241" s="6" t="s">
        <v>149</v>
      </c>
    </row>
    <row r="242" spans="1:35" ht="12.75">
      <c r="A242" s="13"/>
      <c r="B242" s="6"/>
      <c r="C242" s="6"/>
      <c r="D242" s="6"/>
      <c r="E242" s="6"/>
      <c r="F242" s="6"/>
      <c r="G242" s="6"/>
      <c r="H242" s="11"/>
      <c r="I242" s="6"/>
      <c r="O242" s="6" t="s">
        <v>145</v>
      </c>
      <c r="R242" s="27" t="s">
        <v>150</v>
      </c>
      <c r="S242" s="27" t="s">
        <v>151</v>
      </c>
      <c r="T242" s="60" t="s">
        <v>158</v>
      </c>
      <c r="U242" s="60" t="s">
        <v>152</v>
      </c>
      <c r="V242" s="13" t="s">
        <v>136</v>
      </c>
      <c r="W242" s="13" t="s">
        <v>136</v>
      </c>
      <c r="Z242" s="14"/>
      <c r="AA242" s="13"/>
      <c r="AB242" s="13"/>
      <c r="AC242" s="43"/>
      <c r="AD242" s="13"/>
      <c r="AE242" s="43"/>
      <c r="AF242" s="13"/>
      <c r="AG242" s="43"/>
      <c r="AH242" s="13"/>
      <c r="AI242" s="12"/>
    </row>
    <row r="243" spans="1:41" ht="13.5" thickBot="1">
      <c r="A243">
        <v>1</v>
      </c>
      <c r="B243" s="1">
        <v>2016</v>
      </c>
      <c r="C243" t="s">
        <v>4</v>
      </c>
      <c r="D243" t="s">
        <v>24</v>
      </c>
      <c r="E243" t="s">
        <v>23</v>
      </c>
      <c r="F243" t="s">
        <v>10</v>
      </c>
      <c r="G243" t="str">
        <f>IF(F243="DSL-04","Terrace System",IF(F243="DSL-44","Terrace System With UGO",IF(F243="DWP-03","Sod Waterway",IF(F243="DWP-01","Water and Sediment Control Basin",IF(F243="N340","Cover Crop",IF(F243="DWC-01","Water Impoundment Resevoir","Null"))))))</f>
        <v>Sod Waterway</v>
      </c>
      <c r="H243" s="2">
        <v>1</v>
      </c>
      <c r="I243" s="3">
        <v>7093.99</v>
      </c>
      <c r="J243" s="4">
        <v>1340</v>
      </c>
      <c r="K243" s="4">
        <v>28.2</v>
      </c>
      <c r="L243" s="5">
        <v>4</v>
      </c>
      <c r="M243" t="s">
        <v>11</v>
      </c>
      <c r="N243">
        <f>IF(F243="N340",0,10)</f>
        <v>10</v>
      </c>
      <c r="O243" s="6">
        <v>0.0425</v>
      </c>
      <c r="P243" s="10" t="s">
        <v>130</v>
      </c>
      <c r="Q243" s="13">
        <v>0.729</v>
      </c>
      <c r="R243" s="24">
        <f>J243/Q243</f>
        <v>1838.1344307270233</v>
      </c>
      <c r="S243" s="22">
        <f>R243/O243</f>
        <v>43250.22189945937</v>
      </c>
      <c r="T243" s="64">
        <f>U243</f>
        <v>54.06277737432421</v>
      </c>
      <c r="U243" s="65">
        <f>S243/(V243*W243)</f>
        <v>54.06277737432421</v>
      </c>
      <c r="V243" s="24">
        <v>2</v>
      </c>
      <c r="W243" s="13">
        <v>400</v>
      </c>
      <c r="X243" s="29">
        <f>N243</f>
        <v>10</v>
      </c>
      <c r="Y243" s="23">
        <f>Q243</f>
        <v>0.729</v>
      </c>
      <c r="Z243" s="6" t="s">
        <v>155</v>
      </c>
      <c r="AA243" s="6" t="str">
        <f>E243</f>
        <v>MACON</v>
      </c>
      <c r="AB243" s="6" t="str">
        <f>G243</f>
        <v>Sod Waterway</v>
      </c>
      <c r="AC243" s="42">
        <v>161.75582990397805</v>
      </c>
      <c r="AD243" s="26"/>
      <c r="AE243" s="42">
        <v>43.83582990397805</v>
      </c>
      <c r="AF243" s="30"/>
      <c r="AG243" s="42">
        <v>117.92</v>
      </c>
      <c r="AH243" s="34">
        <f>AC243-AE243</f>
        <v>117.92</v>
      </c>
      <c r="AJ243" s="30">
        <v>294.1015089163237</v>
      </c>
      <c r="AK243" s="30"/>
      <c r="AL243" s="30">
        <v>79.70150891632372</v>
      </c>
      <c r="AM243" s="30"/>
      <c r="AN243" s="30">
        <v>214.4</v>
      </c>
      <c r="AO243" s="30">
        <f>AJ243-AL243</f>
        <v>214.4</v>
      </c>
    </row>
    <row r="244" spans="2:34" ht="13.5" thickTop="1">
      <c r="B244" s="1"/>
      <c r="H244" s="2"/>
      <c r="I244" s="3"/>
      <c r="J244" s="4"/>
      <c r="K244" s="4"/>
      <c r="L244" s="5"/>
      <c r="AH244" s="6"/>
    </row>
    <row r="245" spans="2:41" ht="12.75">
      <c r="B245" s="1"/>
      <c r="H245" s="2"/>
      <c r="I245" s="3"/>
      <c r="J245" s="4"/>
      <c r="K245" s="4"/>
      <c r="L245" s="5"/>
      <c r="AG245" s="9">
        <f>SUM(AG243:AG244)</f>
        <v>117.92</v>
      </c>
      <c r="AH245" s="6" t="s">
        <v>171</v>
      </c>
      <c r="AN245" s="9">
        <f>SUM(AN243:AN244)</f>
        <v>214.4</v>
      </c>
      <c r="AO245" s="6" t="s">
        <v>188</v>
      </c>
    </row>
    <row r="246" spans="1:41" ht="12.75">
      <c r="A246" s="13" t="s">
        <v>124</v>
      </c>
      <c r="B246" s="6" t="s">
        <v>1</v>
      </c>
      <c r="C246" s="6" t="s">
        <v>2</v>
      </c>
      <c r="D246" s="6" t="s">
        <v>3</v>
      </c>
      <c r="E246" s="6" t="s">
        <v>112</v>
      </c>
      <c r="F246" s="6" t="s">
        <v>118</v>
      </c>
      <c r="G246" s="6" t="s">
        <v>119</v>
      </c>
      <c r="H246" s="11" t="s">
        <v>113</v>
      </c>
      <c r="I246" s="6" t="s">
        <v>114</v>
      </c>
      <c r="J246" s="13" t="s">
        <v>116</v>
      </c>
      <c r="K246" s="13" t="s">
        <v>115</v>
      </c>
      <c r="L246" s="22" t="s">
        <v>0</v>
      </c>
      <c r="M246" s="13"/>
      <c r="N246" s="13" t="s">
        <v>117</v>
      </c>
      <c r="O246" s="14"/>
      <c r="P246" s="14"/>
      <c r="Q246" s="14"/>
      <c r="R246" s="14"/>
      <c r="S246" s="14"/>
      <c r="T246" s="57"/>
      <c r="U246" s="57"/>
      <c r="V246" s="14"/>
      <c r="W246" s="14"/>
      <c r="X246" s="14"/>
      <c r="Y246" s="14"/>
      <c r="Z246" s="14"/>
      <c r="AA246" s="13"/>
      <c r="AB246" s="13"/>
      <c r="AG246" s="9">
        <f>AG245/4</f>
        <v>29.48</v>
      </c>
      <c r="AH246" s="6" t="s">
        <v>148</v>
      </c>
      <c r="AN246" s="9">
        <f>AN245/4</f>
        <v>53.6</v>
      </c>
      <c r="AO246" s="6" t="s">
        <v>148</v>
      </c>
    </row>
    <row r="247" spans="1:41" ht="12.75">
      <c r="A247" s="13"/>
      <c r="B247" s="6"/>
      <c r="C247" s="6"/>
      <c r="D247" s="6"/>
      <c r="E247" s="6"/>
      <c r="F247" s="6"/>
      <c r="G247" s="6"/>
      <c r="H247" s="11"/>
      <c r="I247" s="6"/>
      <c r="J247" s="25" t="s">
        <v>132</v>
      </c>
      <c r="K247" s="13"/>
      <c r="L247" s="22"/>
      <c r="M247" s="13"/>
      <c r="O247" s="13" t="s">
        <v>133</v>
      </c>
      <c r="Q247" s="13" t="s">
        <v>134</v>
      </c>
      <c r="R247" s="10" t="s">
        <v>138</v>
      </c>
      <c r="S247" s="10" t="s">
        <v>137</v>
      </c>
      <c r="T247" s="59" t="s">
        <v>157</v>
      </c>
      <c r="U247" s="59" t="s">
        <v>142</v>
      </c>
      <c r="V247" s="13" t="s">
        <v>140</v>
      </c>
      <c r="W247" s="10" t="s">
        <v>141</v>
      </c>
      <c r="X247" s="13" t="s">
        <v>162</v>
      </c>
      <c r="Y247" s="13" t="s">
        <v>163</v>
      </c>
      <c r="Z247" s="14"/>
      <c r="AA247" s="13"/>
      <c r="AB247" s="13"/>
      <c r="AG247" s="9">
        <f>AG246*X243</f>
        <v>294.8</v>
      </c>
      <c r="AH247" s="6" t="s">
        <v>149</v>
      </c>
      <c r="AN247" s="9">
        <f>AN246*X243</f>
        <v>536</v>
      </c>
      <c r="AO247" s="6" t="s">
        <v>149</v>
      </c>
    </row>
    <row r="248" spans="1:35" ht="12.75">
      <c r="A248" s="13"/>
      <c r="B248" s="6"/>
      <c r="C248" s="6"/>
      <c r="D248" s="6"/>
      <c r="E248" s="6"/>
      <c r="F248" s="6"/>
      <c r="G248" s="6"/>
      <c r="H248" s="11"/>
      <c r="I248" s="6"/>
      <c r="O248" s="6" t="s">
        <v>145</v>
      </c>
      <c r="R248" s="27" t="s">
        <v>150</v>
      </c>
      <c r="S248" s="27" t="s">
        <v>151</v>
      </c>
      <c r="T248" s="60" t="s">
        <v>158</v>
      </c>
      <c r="U248" s="60" t="s">
        <v>152</v>
      </c>
      <c r="V248" s="13" t="s">
        <v>136</v>
      </c>
      <c r="W248" s="13" t="s">
        <v>136</v>
      </c>
      <c r="Z248" s="14"/>
      <c r="AA248" s="13"/>
      <c r="AB248" s="13"/>
      <c r="AC248" s="31"/>
      <c r="AD248" s="13"/>
      <c r="AE248" s="31"/>
      <c r="AF248" s="32"/>
      <c r="AG248" s="31"/>
      <c r="AH248" s="12"/>
      <c r="AI248" s="12"/>
    </row>
    <row r="249" spans="1:41" ht="12.75">
      <c r="A249">
        <v>1</v>
      </c>
      <c r="B249" s="1">
        <v>2017</v>
      </c>
      <c r="C249" t="s">
        <v>4</v>
      </c>
      <c r="D249" t="s">
        <v>24</v>
      </c>
      <c r="E249" t="s">
        <v>23</v>
      </c>
      <c r="F249" t="s">
        <v>9</v>
      </c>
      <c r="G249" t="str">
        <f aca="true" t="shared" si="33" ref="G249:G264">IF(F249="DSL-04","Terrace System",IF(F249="DSL-44","Terrace System With UGO",IF(F249="DWP-03","Sod Waterway",IF(F249="DWP-01","Water and Sediment Control Basin",IF(F249="N340","Cover Crop",IF(F249="DWC-01","Water Impoundment Resevoir","Null"))))))</f>
        <v>Terrace System With UGO</v>
      </c>
      <c r="H249" s="2">
        <v>4</v>
      </c>
      <c r="I249" s="3">
        <v>82268.79</v>
      </c>
      <c r="J249" s="4">
        <v>1800</v>
      </c>
      <c r="K249" s="4">
        <v>66.2</v>
      </c>
      <c r="L249" s="5">
        <v>17981</v>
      </c>
      <c r="M249" t="s">
        <v>8</v>
      </c>
      <c r="N249">
        <f aca="true" t="shared" si="34" ref="N249:N264">IF(F249="N340",0,10)</f>
        <v>10</v>
      </c>
      <c r="O249" s="6">
        <v>0.0425</v>
      </c>
      <c r="P249" s="10" t="s">
        <v>130</v>
      </c>
      <c r="Q249" s="13">
        <v>0.771</v>
      </c>
      <c r="R249" s="24">
        <f aca="true" t="shared" si="35" ref="R249:R264">J249/Q249</f>
        <v>2334.6303501945526</v>
      </c>
      <c r="S249" s="22">
        <f aca="true" t="shared" si="36" ref="S249:S264">R249/O249</f>
        <v>54932.478828107116</v>
      </c>
      <c r="T249" s="64">
        <f aca="true" t="shared" si="37" ref="T249:T264">U249</f>
        <v>68.6655985351339</v>
      </c>
      <c r="U249" s="65">
        <f aca="true" t="shared" si="38" ref="U249:U264">S249/(V249*W249)</f>
        <v>68.6655985351339</v>
      </c>
      <c r="V249" s="24">
        <v>2</v>
      </c>
      <c r="W249" s="13">
        <v>400</v>
      </c>
      <c r="X249" s="29">
        <f aca="true" t="shared" si="39" ref="X249:X264">N249</f>
        <v>10</v>
      </c>
      <c r="Y249" s="23">
        <f aca="true" t="shared" si="40" ref="Y249:Y264">Q249</f>
        <v>0.771</v>
      </c>
      <c r="Z249" s="6" t="s">
        <v>155</v>
      </c>
      <c r="AA249" s="6" t="str">
        <f aca="true" t="shared" si="41" ref="AA249:AA264">E249</f>
        <v>MACON</v>
      </c>
      <c r="AB249" s="6" t="str">
        <f aca="true" t="shared" si="42" ref="AB249:AB264">G249</f>
        <v>Terrace System With UGO</v>
      </c>
      <c r="AC249" s="41">
        <v>205.44747081712063</v>
      </c>
      <c r="AE249" s="41">
        <v>47.047470817120626</v>
      </c>
      <c r="AG249" s="41">
        <v>158.39999999999998</v>
      </c>
      <c r="AH249" s="35">
        <f aca="true" t="shared" si="43" ref="AH249:AH263">AC249-AE249</f>
        <v>158.4</v>
      </c>
      <c r="AJ249" s="9">
        <v>373.54085603112844</v>
      </c>
      <c r="AL249" s="9">
        <v>85.54085603112838</v>
      </c>
      <c r="AN249" s="9">
        <v>288.00000000000006</v>
      </c>
      <c r="AO249" s="9">
        <f aca="true" t="shared" si="44" ref="AO249:AO264">AJ249-AL249</f>
        <v>288.00000000000006</v>
      </c>
    </row>
    <row r="250" spans="1:41" ht="12.75">
      <c r="A250">
        <v>2</v>
      </c>
      <c r="B250" s="1">
        <v>2017</v>
      </c>
      <c r="C250" t="s">
        <v>4</v>
      </c>
      <c r="D250" t="s">
        <v>25</v>
      </c>
      <c r="E250" t="s">
        <v>23</v>
      </c>
      <c r="F250" t="s">
        <v>9</v>
      </c>
      <c r="G250" t="str">
        <f t="shared" si="33"/>
        <v>Terrace System With UGO</v>
      </c>
      <c r="H250" s="2">
        <v>2</v>
      </c>
      <c r="I250" s="3">
        <v>54054.71</v>
      </c>
      <c r="J250" s="4">
        <v>970</v>
      </c>
      <c r="K250" s="4">
        <v>42.3</v>
      </c>
      <c r="L250" s="5">
        <v>11966</v>
      </c>
      <c r="M250" t="s">
        <v>8</v>
      </c>
      <c r="N250">
        <f t="shared" si="34"/>
        <v>10</v>
      </c>
      <c r="O250" s="6">
        <v>0.0425</v>
      </c>
      <c r="P250" s="10" t="s">
        <v>130</v>
      </c>
      <c r="Q250" s="13">
        <v>0.771</v>
      </c>
      <c r="R250" s="24">
        <f t="shared" si="35"/>
        <v>1258.10635538262</v>
      </c>
      <c r="S250" s="22">
        <f t="shared" si="36"/>
        <v>29602.502479591058</v>
      </c>
      <c r="T250" s="64">
        <f t="shared" si="37"/>
        <v>37.00312809948882</v>
      </c>
      <c r="U250" s="65">
        <f t="shared" si="38"/>
        <v>37.00312809948882</v>
      </c>
      <c r="V250" s="24">
        <v>2</v>
      </c>
      <c r="W250" s="13">
        <v>400</v>
      </c>
      <c r="X250" s="29">
        <f t="shared" si="39"/>
        <v>10</v>
      </c>
      <c r="Y250" s="23">
        <f t="shared" si="40"/>
        <v>0.771</v>
      </c>
      <c r="Z250" s="6" t="s">
        <v>155</v>
      </c>
      <c r="AA250" s="6" t="str">
        <f t="shared" si="41"/>
        <v>MACON</v>
      </c>
      <c r="AB250" s="6" t="str">
        <f t="shared" si="42"/>
        <v>Terrace System With UGO</v>
      </c>
      <c r="AC250" s="41">
        <v>110.71335927367056</v>
      </c>
      <c r="AE250" s="41">
        <v>25.353359273670563</v>
      </c>
      <c r="AG250" s="41">
        <v>85.35999999999999</v>
      </c>
      <c r="AH250" s="35">
        <f t="shared" si="43"/>
        <v>85.36</v>
      </c>
      <c r="AJ250" s="9">
        <v>201.29701686121925</v>
      </c>
      <c r="AL250" s="9">
        <v>46.09701686121923</v>
      </c>
      <c r="AN250" s="9">
        <v>155.20000000000002</v>
      </c>
      <c r="AO250" s="9">
        <f t="shared" si="44"/>
        <v>155.20000000000002</v>
      </c>
    </row>
    <row r="251" spans="1:41" ht="12.75">
      <c r="A251">
        <v>3</v>
      </c>
      <c r="B251" s="1">
        <v>2020</v>
      </c>
      <c r="C251" t="s">
        <v>4</v>
      </c>
      <c r="D251" t="s">
        <v>28</v>
      </c>
      <c r="E251" t="s">
        <v>23</v>
      </c>
      <c r="F251" t="s">
        <v>9</v>
      </c>
      <c r="G251" t="str">
        <f t="shared" si="33"/>
        <v>Terrace System With UGO</v>
      </c>
      <c r="H251" s="2">
        <v>2</v>
      </c>
      <c r="I251" s="3">
        <v>43433.77</v>
      </c>
      <c r="J251" s="4">
        <v>1010</v>
      </c>
      <c r="K251" s="4">
        <v>29.7</v>
      </c>
      <c r="L251" s="5">
        <v>7286</v>
      </c>
      <c r="M251" t="s">
        <v>8</v>
      </c>
      <c r="N251">
        <f t="shared" si="34"/>
        <v>10</v>
      </c>
      <c r="O251" s="6">
        <v>0.0425</v>
      </c>
      <c r="P251" s="10" t="s">
        <v>130</v>
      </c>
      <c r="Q251" s="13">
        <v>0.771</v>
      </c>
      <c r="R251" s="24">
        <f t="shared" si="35"/>
        <v>1309.9870298313879</v>
      </c>
      <c r="S251" s="22">
        <f t="shared" si="36"/>
        <v>30823.22423132677</v>
      </c>
      <c r="T251" s="64">
        <f t="shared" si="37"/>
        <v>38.52903028915846</v>
      </c>
      <c r="U251" s="65">
        <f t="shared" si="38"/>
        <v>38.52903028915846</v>
      </c>
      <c r="V251" s="24">
        <v>2</v>
      </c>
      <c r="W251" s="13">
        <v>400</v>
      </c>
      <c r="X251" s="29">
        <f t="shared" si="39"/>
        <v>10</v>
      </c>
      <c r="Y251" s="23">
        <f t="shared" si="40"/>
        <v>0.771</v>
      </c>
      <c r="Z251" s="6" t="s">
        <v>155</v>
      </c>
      <c r="AA251" s="6" t="str">
        <f t="shared" si="41"/>
        <v>MACON</v>
      </c>
      <c r="AB251" s="6" t="str">
        <f t="shared" si="42"/>
        <v>Terrace System With UGO</v>
      </c>
      <c r="AC251" s="41">
        <v>115.27885862516214</v>
      </c>
      <c r="AE251" s="41">
        <v>26.39885862516215</v>
      </c>
      <c r="AG251" s="41">
        <v>88.88</v>
      </c>
      <c r="AH251" s="35">
        <f t="shared" si="43"/>
        <v>88.88</v>
      </c>
      <c r="AJ251" s="9">
        <v>209.59792477302207</v>
      </c>
      <c r="AL251" s="9">
        <v>47.99792477302205</v>
      </c>
      <c r="AN251" s="9">
        <v>161.60000000000002</v>
      </c>
      <c r="AO251" s="9">
        <f t="shared" si="44"/>
        <v>161.60000000000002</v>
      </c>
    </row>
    <row r="252" spans="1:41" ht="12.75">
      <c r="A252">
        <v>4</v>
      </c>
      <c r="B252" s="1">
        <v>2017</v>
      </c>
      <c r="C252" t="s">
        <v>4</v>
      </c>
      <c r="D252" t="s">
        <v>22</v>
      </c>
      <c r="E252" t="s">
        <v>23</v>
      </c>
      <c r="F252" t="s">
        <v>9</v>
      </c>
      <c r="G252" t="str">
        <f t="shared" si="33"/>
        <v>Terrace System With UGO</v>
      </c>
      <c r="H252" s="2">
        <v>1</v>
      </c>
      <c r="I252" s="3">
        <v>32915.16</v>
      </c>
      <c r="J252" s="4">
        <v>530</v>
      </c>
      <c r="K252" s="4">
        <v>25.1</v>
      </c>
      <c r="L252" s="5">
        <v>7590</v>
      </c>
      <c r="M252" t="s">
        <v>8</v>
      </c>
      <c r="N252">
        <f t="shared" si="34"/>
        <v>10</v>
      </c>
      <c r="O252" s="6">
        <v>0.0425</v>
      </c>
      <c r="P252" s="10" t="s">
        <v>130</v>
      </c>
      <c r="Q252" s="13">
        <v>0.771</v>
      </c>
      <c r="R252" s="24">
        <f t="shared" si="35"/>
        <v>687.4189364461738</v>
      </c>
      <c r="S252" s="22">
        <f t="shared" si="36"/>
        <v>16174.563210498205</v>
      </c>
      <c r="T252" s="64">
        <f t="shared" si="37"/>
        <v>20.218204013122758</v>
      </c>
      <c r="U252" s="65">
        <f t="shared" si="38"/>
        <v>20.218204013122758</v>
      </c>
      <c r="V252" s="24">
        <v>2</v>
      </c>
      <c r="W252" s="13">
        <v>400</v>
      </c>
      <c r="X252" s="29">
        <f t="shared" si="39"/>
        <v>10</v>
      </c>
      <c r="Y252" s="23">
        <f t="shared" si="40"/>
        <v>0.771</v>
      </c>
      <c r="Z252" s="6" t="s">
        <v>155</v>
      </c>
      <c r="AA252" s="6" t="str">
        <f t="shared" si="41"/>
        <v>MACON</v>
      </c>
      <c r="AB252" s="6" t="str">
        <f t="shared" si="42"/>
        <v>Terrace System With UGO</v>
      </c>
      <c r="AC252" s="41">
        <v>60.49286640726329</v>
      </c>
      <c r="AE252" s="41">
        <v>13.852866407263292</v>
      </c>
      <c r="AG252" s="41">
        <v>46.64</v>
      </c>
      <c r="AH252" s="35">
        <f t="shared" si="43"/>
        <v>46.64</v>
      </c>
      <c r="AJ252" s="9">
        <v>109.98702983138782</v>
      </c>
      <c r="AL252" s="9">
        <v>25.187029831387818</v>
      </c>
      <c r="AN252" s="9">
        <v>84.8</v>
      </c>
      <c r="AO252" s="9">
        <f t="shared" si="44"/>
        <v>84.8</v>
      </c>
    </row>
    <row r="253" spans="1:41" ht="12.75">
      <c r="A253">
        <v>5</v>
      </c>
      <c r="B253" s="1">
        <v>2018</v>
      </c>
      <c r="C253" t="s">
        <v>4</v>
      </c>
      <c r="D253" t="s">
        <v>25</v>
      </c>
      <c r="E253" t="s">
        <v>23</v>
      </c>
      <c r="F253" t="s">
        <v>9</v>
      </c>
      <c r="G253" t="str">
        <f t="shared" si="33"/>
        <v>Terrace System With UGO</v>
      </c>
      <c r="H253" s="2">
        <v>1</v>
      </c>
      <c r="I253" s="3">
        <v>29778.03</v>
      </c>
      <c r="J253" s="4">
        <v>570</v>
      </c>
      <c r="K253" s="4">
        <v>24.9</v>
      </c>
      <c r="L253" s="5">
        <v>5197</v>
      </c>
      <c r="M253" t="s">
        <v>8</v>
      </c>
      <c r="N253">
        <f t="shared" si="34"/>
        <v>10</v>
      </c>
      <c r="O253" s="6">
        <v>0.0425</v>
      </c>
      <c r="P253" s="10" t="s">
        <v>130</v>
      </c>
      <c r="Q253" s="13">
        <v>0.771</v>
      </c>
      <c r="R253" s="24">
        <f t="shared" si="35"/>
        <v>739.2996108949416</v>
      </c>
      <c r="S253" s="22">
        <f t="shared" si="36"/>
        <v>17395.284962233916</v>
      </c>
      <c r="T253" s="64">
        <f t="shared" si="37"/>
        <v>21.744106202792395</v>
      </c>
      <c r="U253" s="65">
        <f t="shared" si="38"/>
        <v>21.744106202792395</v>
      </c>
      <c r="V253" s="24">
        <v>2</v>
      </c>
      <c r="W253" s="13">
        <v>400</v>
      </c>
      <c r="X253" s="29">
        <f t="shared" si="39"/>
        <v>10</v>
      </c>
      <c r="Y253" s="23">
        <f t="shared" si="40"/>
        <v>0.771</v>
      </c>
      <c r="Z253" s="6" t="s">
        <v>155</v>
      </c>
      <c r="AA253" s="6" t="str">
        <f t="shared" si="41"/>
        <v>MACON</v>
      </c>
      <c r="AB253" s="6" t="str">
        <f t="shared" si="42"/>
        <v>Terrace System With UGO</v>
      </c>
      <c r="AC253" s="41">
        <v>65.05836575875485</v>
      </c>
      <c r="AE253" s="41">
        <v>14.898365758754863</v>
      </c>
      <c r="AG253" s="41">
        <v>50.16</v>
      </c>
      <c r="AH253" s="35">
        <f t="shared" si="43"/>
        <v>50.15999999999998</v>
      </c>
      <c r="AJ253" s="9">
        <v>118.28793774319064</v>
      </c>
      <c r="AL253" s="9">
        <v>27.08793774319065</v>
      </c>
      <c r="AN253" s="9">
        <v>91.19999999999999</v>
      </c>
      <c r="AO253" s="9">
        <f t="shared" si="44"/>
        <v>91.19999999999999</v>
      </c>
    </row>
    <row r="254" spans="1:41" ht="12.75">
      <c r="A254">
        <v>6</v>
      </c>
      <c r="B254" s="1">
        <v>2016</v>
      </c>
      <c r="C254" t="s">
        <v>4</v>
      </c>
      <c r="D254" t="s">
        <v>25</v>
      </c>
      <c r="E254" t="s">
        <v>23</v>
      </c>
      <c r="F254" t="s">
        <v>9</v>
      </c>
      <c r="G254" t="str">
        <f t="shared" si="33"/>
        <v>Terrace System With UGO</v>
      </c>
      <c r="H254" s="2">
        <v>1</v>
      </c>
      <c r="I254" s="3">
        <v>25000</v>
      </c>
      <c r="J254" s="4">
        <v>1140</v>
      </c>
      <c r="K254" s="4">
        <v>24.8</v>
      </c>
      <c r="L254" s="5">
        <v>5095</v>
      </c>
      <c r="M254" t="s">
        <v>8</v>
      </c>
      <c r="N254">
        <f t="shared" si="34"/>
        <v>10</v>
      </c>
      <c r="O254" s="6">
        <v>0.0425</v>
      </c>
      <c r="P254" s="10" t="s">
        <v>130</v>
      </c>
      <c r="Q254" s="13">
        <v>0.771</v>
      </c>
      <c r="R254" s="24">
        <f t="shared" si="35"/>
        <v>1478.5992217898831</v>
      </c>
      <c r="S254" s="22">
        <f t="shared" si="36"/>
        <v>34790.56992446783</v>
      </c>
      <c r="T254" s="64">
        <f t="shared" si="37"/>
        <v>43.48821240558479</v>
      </c>
      <c r="U254" s="65">
        <f t="shared" si="38"/>
        <v>43.48821240558479</v>
      </c>
      <c r="V254" s="24">
        <v>2</v>
      </c>
      <c r="W254" s="13">
        <v>400</v>
      </c>
      <c r="X254" s="29">
        <f t="shared" si="39"/>
        <v>10</v>
      </c>
      <c r="Y254" s="23">
        <f t="shared" si="40"/>
        <v>0.771</v>
      </c>
      <c r="Z254" s="6" t="s">
        <v>155</v>
      </c>
      <c r="AA254" s="6" t="str">
        <f t="shared" si="41"/>
        <v>MACON</v>
      </c>
      <c r="AB254" s="6" t="str">
        <f t="shared" si="42"/>
        <v>Terrace System With UGO</v>
      </c>
      <c r="AC254" s="41">
        <v>130.1167315175097</v>
      </c>
      <c r="AE254" s="41">
        <v>29.796731517509727</v>
      </c>
      <c r="AG254" s="41">
        <v>100.32</v>
      </c>
      <c r="AH254" s="35">
        <f t="shared" si="43"/>
        <v>100.31999999999996</v>
      </c>
      <c r="AJ254" s="9">
        <v>236.57587548638128</v>
      </c>
      <c r="AL254" s="9">
        <v>54.1758754863813</v>
      </c>
      <c r="AN254" s="9">
        <v>182.39999999999998</v>
      </c>
      <c r="AO254" s="9">
        <f t="shared" si="44"/>
        <v>182.39999999999998</v>
      </c>
    </row>
    <row r="255" spans="1:41" ht="12.75">
      <c r="A255">
        <v>7</v>
      </c>
      <c r="B255" s="1">
        <v>2017</v>
      </c>
      <c r="C255" t="s">
        <v>4</v>
      </c>
      <c r="D255" t="s">
        <v>26</v>
      </c>
      <c r="E255" t="s">
        <v>23</v>
      </c>
      <c r="F255" t="s">
        <v>9</v>
      </c>
      <c r="G255" t="str">
        <f t="shared" si="33"/>
        <v>Terrace System With UGO</v>
      </c>
      <c r="H255" s="2">
        <v>1</v>
      </c>
      <c r="I255" s="3">
        <v>33221.07</v>
      </c>
      <c r="J255" s="4">
        <v>590</v>
      </c>
      <c r="K255" s="4">
        <v>23.4</v>
      </c>
      <c r="L255" s="5">
        <v>5489</v>
      </c>
      <c r="M255" t="s">
        <v>8</v>
      </c>
      <c r="N255">
        <f t="shared" si="34"/>
        <v>10</v>
      </c>
      <c r="O255" s="6">
        <v>0.0425</v>
      </c>
      <c r="P255" s="10" t="s">
        <v>130</v>
      </c>
      <c r="Q255" s="13">
        <v>0.771</v>
      </c>
      <c r="R255" s="24">
        <f t="shared" si="35"/>
        <v>765.2399481193255</v>
      </c>
      <c r="S255" s="22">
        <f t="shared" si="36"/>
        <v>18005.645838101776</v>
      </c>
      <c r="T255" s="64">
        <f t="shared" si="37"/>
        <v>22.50705729762722</v>
      </c>
      <c r="U255" s="65">
        <f t="shared" si="38"/>
        <v>22.50705729762722</v>
      </c>
      <c r="V255" s="24">
        <v>2</v>
      </c>
      <c r="W255" s="13">
        <v>400</v>
      </c>
      <c r="X255" s="29">
        <f t="shared" si="39"/>
        <v>10</v>
      </c>
      <c r="Y255" s="23">
        <f t="shared" si="40"/>
        <v>0.771</v>
      </c>
      <c r="Z255" s="6" t="s">
        <v>155</v>
      </c>
      <c r="AA255" s="6" t="str">
        <f t="shared" si="41"/>
        <v>MACON</v>
      </c>
      <c r="AB255" s="6" t="str">
        <f t="shared" si="42"/>
        <v>Terrace System With UGO</v>
      </c>
      <c r="AC255" s="41">
        <v>67.34111543450064</v>
      </c>
      <c r="AE255" s="41">
        <v>15.421115434500635</v>
      </c>
      <c r="AG255" s="41">
        <v>51.91999999999999</v>
      </c>
      <c r="AH255" s="35">
        <f t="shared" si="43"/>
        <v>51.92</v>
      </c>
      <c r="AJ255" s="9">
        <v>122.4383916990921</v>
      </c>
      <c r="AL255" s="9">
        <v>28.038391699092088</v>
      </c>
      <c r="AN255" s="9">
        <v>94.4</v>
      </c>
      <c r="AO255" s="9">
        <f t="shared" si="44"/>
        <v>94.4</v>
      </c>
    </row>
    <row r="256" spans="1:41" ht="12.75">
      <c r="A256">
        <v>8</v>
      </c>
      <c r="B256" s="1">
        <v>2019</v>
      </c>
      <c r="C256" t="s">
        <v>4</v>
      </c>
      <c r="D256" t="s">
        <v>22</v>
      </c>
      <c r="E256" t="s">
        <v>23</v>
      </c>
      <c r="F256" t="s">
        <v>9</v>
      </c>
      <c r="G256" t="str">
        <f t="shared" si="33"/>
        <v>Terrace System With UGO</v>
      </c>
      <c r="H256" s="2">
        <v>1</v>
      </c>
      <c r="I256" s="3">
        <v>28701.89</v>
      </c>
      <c r="J256" s="4">
        <v>250</v>
      </c>
      <c r="K256" s="4">
        <v>22.9</v>
      </c>
      <c r="L256" s="5">
        <v>7046</v>
      </c>
      <c r="M256" t="s">
        <v>8</v>
      </c>
      <c r="N256">
        <f t="shared" si="34"/>
        <v>10</v>
      </c>
      <c r="O256" s="6">
        <v>0.0425</v>
      </c>
      <c r="P256" s="10" t="s">
        <v>130</v>
      </c>
      <c r="Q256" s="13">
        <v>0.771</v>
      </c>
      <c r="R256" s="24">
        <f t="shared" si="35"/>
        <v>324.25421530479895</v>
      </c>
      <c r="S256" s="22">
        <f t="shared" si="36"/>
        <v>7629.51094834821</v>
      </c>
      <c r="T256" s="64">
        <f t="shared" si="37"/>
        <v>9.536888685435263</v>
      </c>
      <c r="U256" s="65">
        <f t="shared" si="38"/>
        <v>9.536888685435263</v>
      </c>
      <c r="V256" s="24">
        <v>2</v>
      </c>
      <c r="W256" s="13">
        <v>400</v>
      </c>
      <c r="X256" s="29">
        <f t="shared" si="39"/>
        <v>10</v>
      </c>
      <c r="Y256" s="23">
        <f t="shared" si="40"/>
        <v>0.771</v>
      </c>
      <c r="Z256" s="6" t="s">
        <v>155</v>
      </c>
      <c r="AA256" s="6" t="str">
        <f t="shared" si="41"/>
        <v>MACON</v>
      </c>
      <c r="AB256" s="6" t="str">
        <f t="shared" si="42"/>
        <v>Terrace System With UGO</v>
      </c>
      <c r="AC256" s="41">
        <v>28.534370946822314</v>
      </c>
      <c r="AE256" s="41">
        <v>6.534370946822314</v>
      </c>
      <c r="AG256" s="41">
        <v>22</v>
      </c>
      <c r="AH256" s="35">
        <f t="shared" si="43"/>
        <v>22</v>
      </c>
      <c r="AJ256" s="9">
        <v>51.88067444876785</v>
      </c>
      <c r="AL256" s="9">
        <v>11.880674448767842</v>
      </c>
      <c r="AN256" s="9">
        <v>40.00000000000001</v>
      </c>
      <c r="AO256" s="9">
        <f t="shared" si="44"/>
        <v>40.00000000000001</v>
      </c>
    </row>
    <row r="257" spans="1:41" ht="12.75">
      <c r="A257">
        <v>9</v>
      </c>
      <c r="B257" s="1">
        <v>2018</v>
      </c>
      <c r="C257" t="s">
        <v>4</v>
      </c>
      <c r="D257" t="s">
        <v>24</v>
      </c>
      <c r="E257" t="s">
        <v>23</v>
      </c>
      <c r="F257" t="s">
        <v>9</v>
      </c>
      <c r="G257" t="str">
        <f t="shared" si="33"/>
        <v>Terrace System With UGO</v>
      </c>
      <c r="H257" s="2">
        <v>2</v>
      </c>
      <c r="I257" s="3">
        <v>27696.15</v>
      </c>
      <c r="J257" s="4">
        <v>930</v>
      </c>
      <c r="K257" s="4">
        <v>21.3</v>
      </c>
      <c r="L257" s="5">
        <v>5983</v>
      </c>
      <c r="M257" t="s">
        <v>8</v>
      </c>
      <c r="N257">
        <f t="shared" si="34"/>
        <v>10</v>
      </c>
      <c r="O257" s="6">
        <v>0.0425</v>
      </c>
      <c r="P257" s="10" t="s">
        <v>130</v>
      </c>
      <c r="Q257" s="13">
        <v>0.771</v>
      </c>
      <c r="R257" s="24">
        <f t="shared" si="35"/>
        <v>1206.2256809338521</v>
      </c>
      <c r="S257" s="22">
        <f t="shared" si="36"/>
        <v>28381.78072785534</v>
      </c>
      <c r="T257" s="64">
        <f t="shared" si="37"/>
        <v>35.477225909819175</v>
      </c>
      <c r="U257" s="65">
        <f t="shared" si="38"/>
        <v>35.477225909819175</v>
      </c>
      <c r="V257" s="24">
        <v>2</v>
      </c>
      <c r="W257" s="13">
        <v>400</v>
      </c>
      <c r="X257" s="29">
        <f t="shared" si="39"/>
        <v>10</v>
      </c>
      <c r="Y257" s="23">
        <f t="shared" si="40"/>
        <v>0.771</v>
      </c>
      <c r="Z257" s="6" t="s">
        <v>155</v>
      </c>
      <c r="AA257" s="6" t="str">
        <f t="shared" si="41"/>
        <v>MACON</v>
      </c>
      <c r="AB257" s="6" t="str">
        <f t="shared" si="42"/>
        <v>Terrace System With UGO</v>
      </c>
      <c r="AC257" s="41">
        <v>106.14785992217898</v>
      </c>
      <c r="AE257" s="41">
        <v>24.30785992217899</v>
      </c>
      <c r="AG257" s="41">
        <v>81.83999999999999</v>
      </c>
      <c r="AH257" s="35">
        <f t="shared" si="43"/>
        <v>81.83999999999999</v>
      </c>
      <c r="AJ257" s="9">
        <v>192.99610894941634</v>
      </c>
      <c r="AL257" s="9">
        <v>44.19610894941633</v>
      </c>
      <c r="AN257" s="9">
        <v>148.8</v>
      </c>
      <c r="AO257" s="9">
        <f t="shared" si="44"/>
        <v>148.8</v>
      </c>
    </row>
    <row r="258" spans="1:41" ht="13.5" thickBot="1">
      <c r="A258" s="26">
        <v>10</v>
      </c>
      <c r="B258" s="45">
        <v>2016</v>
      </c>
      <c r="C258" s="26" t="s">
        <v>4</v>
      </c>
      <c r="D258" s="26" t="s">
        <v>22</v>
      </c>
      <c r="E258" s="26" t="s">
        <v>23</v>
      </c>
      <c r="F258" s="26" t="s">
        <v>9</v>
      </c>
      <c r="G258" s="26" t="str">
        <f t="shared" si="33"/>
        <v>Terrace System With UGO</v>
      </c>
      <c r="H258" s="46">
        <v>1</v>
      </c>
      <c r="I258" s="47">
        <v>25000</v>
      </c>
      <c r="J258" s="48">
        <v>530</v>
      </c>
      <c r="K258" s="48">
        <v>21.1</v>
      </c>
      <c r="L258" s="49">
        <v>4400</v>
      </c>
      <c r="M258" s="26" t="s">
        <v>8</v>
      </c>
      <c r="N258" s="26">
        <f t="shared" si="34"/>
        <v>10</v>
      </c>
      <c r="O258" s="50">
        <v>0.0425</v>
      </c>
      <c r="P258" s="52" t="s">
        <v>130</v>
      </c>
      <c r="Q258" s="51">
        <v>0.771</v>
      </c>
      <c r="R258" s="53">
        <f t="shared" si="35"/>
        <v>687.4189364461738</v>
      </c>
      <c r="S258" s="54">
        <f t="shared" si="36"/>
        <v>16174.563210498205</v>
      </c>
      <c r="T258" s="66">
        <f t="shared" si="37"/>
        <v>20.218204013122758</v>
      </c>
      <c r="U258" s="67">
        <f t="shared" si="38"/>
        <v>20.218204013122758</v>
      </c>
      <c r="V258" s="53">
        <v>2</v>
      </c>
      <c r="W258" s="51">
        <v>400</v>
      </c>
      <c r="X258" s="55">
        <f t="shared" si="39"/>
        <v>10</v>
      </c>
      <c r="Y258" s="56">
        <f t="shared" si="40"/>
        <v>0.771</v>
      </c>
      <c r="Z258" s="50" t="s">
        <v>155</v>
      </c>
      <c r="AA258" s="50" t="str">
        <f t="shared" si="41"/>
        <v>MACON</v>
      </c>
      <c r="AB258" s="50" t="str">
        <f t="shared" si="42"/>
        <v>Terrace System With UGO</v>
      </c>
      <c r="AC258" s="42">
        <v>60.49286640726329</v>
      </c>
      <c r="AD258" s="26"/>
      <c r="AE258" s="42">
        <v>13.852866407263292</v>
      </c>
      <c r="AF258" s="30"/>
      <c r="AG258" s="42">
        <v>46.64</v>
      </c>
      <c r="AH258" s="34">
        <f t="shared" si="43"/>
        <v>46.64</v>
      </c>
      <c r="AJ258" s="30">
        <v>109.98702983138782</v>
      </c>
      <c r="AK258" s="30"/>
      <c r="AL258" s="30">
        <v>25.187029831387818</v>
      </c>
      <c r="AM258" s="30"/>
      <c r="AN258" s="30">
        <v>84.8</v>
      </c>
      <c r="AO258" s="30">
        <f t="shared" si="44"/>
        <v>84.8</v>
      </c>
    </row>
    <row r="259" spans="1:41" ht="13.5" thickTop="1">
      <c r="A259">
        <v>11</v>
      </c>
      <c r="B259" s="1">
        <v>2018</v>
      </c>
      <c r="C259" t="s">
        <v>4</v>
      </c>
      <c r="D259" t="s">
        <v>22</v>
      </c>
      <c r="E259" t="s">
        <v>23</v>
      </c>
      <c r="F259" t="s">
        <v>9</v>
      </c>
      <c r="G259" t="str">
        <f t="shared" si="33"/>
        <v>Terrace System With UGO</v>
      </c>
      <c r="H259" s="2">
        <v>1</v>
      </c>
      <c r="I259" s="3">
        <v>26613.32</v>
      </c>
      <c r="J259" s="4">
        <v>620</v>
      </c>
      <c r="K259" s="4">
        <v>20.7</v>
      </c>
      <c r="L259" s="5">
        <v>5835</v>
      </c>
      <c r="M259" t="s">
        <v>8</v>
      </c>
      <c r="N259">
        <f t="shared" si="34"/>
        <v>10</v>
      </c>
      <c r="O259" s="6">
        <v>0.0425</v>
      </c>
      <c r="P259" s="10" t="s">
        <v>130</v>
      </c>
      <c r="Q259" s="13">
        <v>0.771</v>
      </c>
      <c r="R259" s="24">
        <f t="shared" si="35"/>
        <v>804.1504539559014</v>
      </c>
      <c r="S259" s="22">
        <f t="shared" si="36"/>
        <v>18921.187151903563</v>
      </c>
      <c r="T259" s="64">
        <f t="shared" si="37"/>
        <v>23.651483939879455</v>
      </c>
      <c r="U259" s="65">
        <f t="shared" si="38"/>
        <v>23.651483939879455</v>
      </c>
      <c r="V259" s="24">
        <v>2</v>
      </c>
      <c r="W259" s="13">
        <v>400</v>
      </c>
      <c r="X259" s="29">
        <f t="shared" si="39"/>
        <v>10</v>
      </c>
      <c r="Y259" s="23">
        <f t="shared" si="40"/>
        <v>0.771</v>
      </c>
      <c r="Z259" s="6" t="s">
        <v>155</v>
      </c>
      <c r="AA259" s="6" t="str">
        <f t="shared" si="41"/>
        <v>MACON</v>
      </c>
      <c r="AB259" s="6" t="str">
        <f t="shared" si="42"/>
        <v>Terrace System With UGO</v>
      </c>
      <c r="AC259" s="41">
        <v>70.76523994811933</v>
      </c>
      <c r="AE259" s="41">
        <v>16.20523994811932</v>
      </c>
      <c r="AG259" s="41">
        <v>54.55999999999999</v>
      </c>
      <c r="AH259" s="35">
        <f t="shared" si="43"/>
        <v>54.56000000000001</v>
      </c>
      <c r="AJ259" s="9">
        <v>128.66407263294425</v>
      </c>
      <c r="AL259" s="9">
        <v>29.464072632944237</v>
      </c>
      <c r="AN259" s="9">
        <v>99.20000000000002</v>
      </c>
      <c r="AO259" s="9">
        <f t="shared" si="44"/>
        <v>99.20000000000002</v>
      </c>
    </row>
    <row r="260" spans="1:41" ht="12.75">
      <c r="A260">
        <v>12</v>
      </c>
      <c r="B260" s="1">
        <v>2020</v>
      </c>
      <c r="C260" t="s">
        <v>4</v>
      </c>
      <c r="D260" t="s">
        <v>25</v>
      </c>
      <c r="E260" t="s">
        <v>23</v>
      </c>
      <c r="F260" t="s">
        <v>9</v>
      </c>
      <c r="G260" t="str">
        <f t="shared" si="33"/>
        <v>Terrace System With UGO</v>
      </c>
      <c r="H260" s="2">
        <v>1</v>
      </c>
      <c r="I260" s="3">
        <v>18960.88</v>
      </c>
      <c r="J260" s="4">
        <v>230</v>
      </c>
      <c r="K260" s="4">
        <v>17.9</v>
      </c>
      <c r="L260" s="5">
        <v>4560</v>
      </c>
      <c r="M260" t="s">
        <v>8</v>
      </c>
      <c r="N260">
        <f t="shared" si="34"/>
        <v>10</v>
      </c>
      <c r="O260" s="6">
        <v>0.0425</v>
      </c>
      <c r="P260" s="10" t="s">
        <v>130</v>
      </c>
      <c r="Q260" s="13">
        <v>0.771</v>
      </c>
      <c r="R260" s="24">
        <f t="shared" si="35"/>
        <v>298.31387808041507</v>
      </c>
      <c r="S260" s="22">
        <f t="shared" si="36"/>
        <v>7019.150072480354</v>
      </c>
      <c r="T260" s="64">
        <f t="shared" si="37"/>
        <v>8.773937590600442</v>
      </c>
      <c r="U260" s="65">
        <f t="shared" si="38"/>
        <v>8.773937590600442</v>
      </c>
      <c r="V260" s="24">
        <v>2</v>
      </c>
      <c r="W260" s="13">
        <v>400</v>
      </c>
      <c r="X260" s="29">
        <f t="shared" si="39"/>
        <v>10</v>
      </c>
      <c r="Y260" s="23">
        <f t="shared" si="40"/>
        <v>0.771</v>
      </c>
      <c r="Z260" s="6" t="s">
        <v>155</v>
      </c>
      <c r="AA260" s="6" t="str">
        <f t="shared" si="41"/>
        <v>MACON</v>
      </c>
      <c r="AB260" s="6" t="str">
        <f t="shared" si="42"/>
        <v>Terrace System With UGO</v>
      </c>
      <c r="AC260" s="41">
        <v>26.251621271076523</v>
      </c>
      <c r="AE260" s="41">
        <v>6.011621271076525</v>
      </c>
      <c r="AG260" s="41">
        <v>20.24</v>
      </c>
      <c r="AH260" s="35">
        <f t="shared" si="43"/>
        <v>20.24</v>
      </c>
      <c r="AJ260" s="9">
        <v>47.73022049286641</v>
      </c>
      <c r="AL260" s="9">
        <v>10.930220492866411</v>
      </c>
      <c r="AN260" s="9">
        <v>36.8</v>
      </c>
      <c r="AO260" s="9">
        <f t="shared" si="44"/>
        <v>36.8</v>
      </c>
    </row>
    <row r="261" spans="1:41" ht="12.75">
      <c r="A261">
        <v>13</v>
      </c>
      <c r="B261" s="1">
        <v>2016</v>
      </c>
      <c r="C261" t="s">
        <v>4</v>
      </c>
      <c r="D261" t="s">
        <v>31</v>
      </c>
      <c r="E261" t="s">
        <v>23</v>
      </c>
      <c r="F261" t="s">
        <v>9</v>
      </c>
      <c r="G261" t="str">
        <f t="shared" si="33"/>
        <v>Terrace System With UGO</v>
      </c>
      <c r="H261" s="2">
        <v>1</v>
      </c>
      <c r="I261" s="3">
        <v>22149.28</v>
      </c>
      <c r="J261" s="4">
        <v>710</v>
      </c>
      <c r="K261" s="4">
        <v>17.8</v>
      </c>
      <c r="L261" s="5">
        <v>4700</v>
      </c>
      <c r="M261" t="s">
        <v>8</v>
      </c>
      <c r="N261">
        <f t="shared" si="34"/>
        <v>10</v>
      </c>
      <c r="O261" s="6">
        <v>0.0425</v>
      </c>
      <c r="P261" s="10" t="s">
        <v>130</v>
      </c>
      <c r="Q261" s="13">
        <v>0.771</v>
      </c>
      <c r="R261" s="24">
        <f t="shared" si="35"/>
        <v>920.881971465629</v>
      </c>
      <c r="S261" s="22">
        <f t="shared" si="36"/>
        <v>21667.811093308916</v>
      </c>
      <c r="T261" s="64">
        <f t="shared" si="37"/>
        <v>27.084763866636145</v>
      </c>
      <c r="U261" s="65">
        <f t="shared" si="38"/>
        <v>27.084763866636145</v>
      </c>
      <c r="V261" s="24">
        <v>2</v>
      </c>
      <c r="W261" s="13">
        <v>400</v>
      </c>
      <c r="X261" s="29">
        <f t="shared" si="39"/>
        <v>10</v>
      </c>
      <c r="Y261" s="23">
        <f t="shared" si="40"/>
        <v>0.771</v>
      </c>
      <c r="Z261" s="6" t="s">
        <v>155</v>
      </c>
      <c r="AA261" s="6" t="str">
        <f t="shared" si="41"/>
        <v>MACON</v>
      </c>
      <c r="AB261" s="6" t="str">
        <f t="shared" si="42"/>
        <v>Terrace System With UGO</v>
      </c>
      <c r="AC261" s="41">
        <v>81.03761348897535</v>
      </c>
      <c r="AE261" s="41">
        <v>18.557613488975356</v>
      </c>
      <c r="AG261" s="41">
        <v>62.48</v>
      </c>
      <c r="AH261" s="35">
        <f t="shared" si="43"/>
        <v>62.48</v>
      </c>
      <c r="AJ261" s="9">
        <v>147.34111543450064</v>
      </c>
      <c r="AL261" s="9">
        <v>33.74111543450064</v>
      </c>
      <c r="AN261" s="9">
        <v>113.6</v>
      </c>
      <c r="AO261" s="9">
        <f t="shared" si="44"/>
        <v>113.6</v>
      </c>
    </row>
    <row r="262" spans="1:41" ht="12.75">
      <c r="A262">
        <v>14</v>
      </c>
      <c r="B262" s="1">
        <v>2018</v>
      </c>
      <c r="C262" t="s">
        <v>4</v>
      </c>
      <c r="D262" t="s">
        <v>26</v>
      </c>
      <c r="E262" t="s">
        <v>23</v>
      </c>
      <c r="F262" t="s">
        <v>9</v>
      </c>
      <c r="G262" t="str">
        <f t="shared" si="33"/>
        <v>Terrace System With UGO</v>
      </c>
      <c r="H262" s="2">
        <v>1</v>
      </c>
      <c r="I262" s="3">
        <v>20663.61</v>
      </c>
      <c r="J262" s="4">
        <v>530</v>
      </c>
      <c r="K262" s="4">
        <v>17.6</v>
      </c>
      <c r="L262" s="5">
        <v>3262</v>
      </c>
      <c r="M262" t="s">
        <v>8</v>
      </c>
      <c r="N262">
        <f t="shared" si="34"/>
        <v>10</v>
      </c>
      <c r="O262" s="6">
        <v>0.0425</v>
      </c>
      <c r="P262" s="10" t="s">
        <v>130</v>
      </c>
      <c r="Q262" s="13">
        <v>0.771</v>
      </c>
      <c r="R262" s="24">
        <f t="shared" si="35"/>
        <v>687.4189364461738</v>
      </c>
      <c r="S262" s="22">
        <f t="shared" si="36"/>
        <v>16174.563210498205</v>
      </c>
      <c r="T262" s="64">
        <f t="shared" si="37"/>
        <v>20.218204013122758</v>
      </c>
      <c r="U262" s="65">
        <f t="shared" si="38"/>
        <v>20.218204013122758</v>
      </c>
      <c r="V262" s="24">
        <v>2</v>
      </c>
      <c r="W262" s="13">
        <v>400</v>
      </c>
      <c r="X262" s="29">
        <f t="shared" si="39"/>
        <v>10</v>
      </c>
      <c r="Y262" s="23">
        <f t="shared" si="40"/>
        <v>0.771</v>
      </c>
      <c r="Z262" s="6" t="s">
        <v>155</v>
      </c>
      <c r="AA262" s="6" t="str">
        <f t="shared" si="41"/>
        <v>MACON</v>
      </c>
      <c r="AB262" s="6" t="str">
        <f t="shared" si="42"/>
        <v>Terrace System With UGO</v>
      </c>
      <c r="AC262" s="41">
        <v>60.49286640726329</v>
      </c>
      <c r="AE262" s="41">
        <v>13.852866407263292</v>
      </c>
      <c r="AG262" s="41">
        <v>46.64</v>
      </c>
      <c r="AH262" s="35">
        <f t="shared" si="43"/>
        <v>46.64</v>
      </c>
      <c r="AJ262" s="9">
        <v>109.98702983138782</v>
      </c>
      <c r="AL262" s="9">
        <v>25.187029831387818</v>
      </c>
      <c r="AN262" s="9">
        <v>84.8</v>
      </c>
      <c r="AO262" s="9">
        <f t="shared" si="44"/>
        <v>84.8</v>
      </c>
    </row>
    <row r="263" spans="1:41" ht="12.75">
      <c r="A263">
        <v>15</v>
      </c>
      <c r="B263" s="1">
        <v>2019</v>
      </c>
      <c r="C263" t="s">
        <v>4</v>
      </c>
      <c r="D263" t="s">
        <v>28</v>
      </c>
      <c r="E263" t="s">
        <v>23</v>
      </c>
      <c r="F263" t="s">
        <v>9</v>
      </c>
      <c r="G263" t="str">
        <f t="shared" si="33"/>
        <v>Terrace System With UGO</v>
      </c>
      <c r="H263" s="2">
        <v>1</v>
      </c>
      <c r="I263" s="3">
        <v>12704.87</v>
      </c>
      <c r="J263" s="4">
        <v>400</v>
      </c>
      <c r="K263" s="4">
        <v>9.4</v>
      </c>
      <c r="L263" s="5">
        <v>2593</v>
      </c>
      <c r="M263" t="s">
        <v>8</v>
      </c>
      <c r="N263">
        <f t="shared" si="34"/>
        <v>10</v>
      </c>
      <c r="O263" s="6">
        <v>0.0425</v>
      </c>
      <c r="P263" s="10" t="s">
        <v>130</v>
      </c>
      <c r="Q263" s="13">
        <v>0.771</v>
      </c>
      <c r="R263" s="24">
        <f t="shared" si="35"/>
        <v>518.8067444876783</v>
      </c>
      <c r="S263" s="22">
        <f t="shared" si="36"/>
        <v>12207.217517357136</v>
      </c>
      <c r="T263" s="64">
        <f t="shared" si="37"/>
        <v>15.259021896696419</v>
      </c>
      <c r="U263" s="65">
        <f t="shared" si="38"/>
        <v>15.259021896696419</v>
      </c>
      <c r="V263" s="24">
        <v>2</v>
      </c>
      <c r="W263" s="13">
        <v>400</v>
      </c>
      <c r="X263" s="29">
        <f t="shared" si="39"/>
        <v>10</v>
      </c>
      <c r="Y263" s="23">
        <f t="shared" si="40"/>
        <v>0.771</v>
      </c>
      <c r="Z263" s="6" t="s">
        <v>155</v>
      </c>
      <c r="AA263" s="6" t="str">
        <f t="shared" si="41"/>
        <v>MACON</v>
      </c>
      <c r="AB263" s="6" t="str">
        <f t="shared" si="42"/>
        <v>Terrace System With UGO</v>
      </c>
      <c r="AC263" s="41">
        <v>45.654993514915695</v>
      </c>
      <c r="AE263" s="41">
        <v>10.454993514915692</v>
      </c>
      <c r="AG263" s="41">
        <v>35.2</v>
      </c>
      <c r="AH263" s="35">
        <f t="shared" si="43"/>
        <v>35.2</v>
      </c>
      <c r="AJ263" s="9">
        <v>83.00907911802855</v>
      </c>
      <c r="AL263" s="9">
        <v>19.009079118028552</v>
      </c>
      <c r="AN263" s="9">
        <v>64</v>
      </c>
      <c r="AO263" s="9">
        <f t="shared" si="44"/>
        <v>64</v>
      </c>
    </row>
    <row r="264" spans="1:41" ht="13.5" thickBot="1">
      <c r="A264" s="26">
        <v>16</v>
      </c>
      <c r="B264" s="45">
        <v>2019</v>
      </c>
      <c r="C264" s="26" t="s">
        <v>4</v>
      </c>
      <c r="D264" s="26" t="s">
        <v>25</v>
      </c>
      <c r="E264" s="26" t="s">
        <v>23</v>
      </c>
      <c r="F264" s="26" t="s">
        <v>9</v>
      </c>
      <c r="G264" s="26" t="str">
        <f t="shared" si="33"/>
        <v>Terrace System With UGO</v>
      </c>
      <c r="H264" s="46">
        <v>1</v>
      </c>
      <c r="I264" s="47">
        <v>2876.96</v>
      </c>
      <c r="J264" s="48">
        <v>170</v>
      </c>
      <c r="K264" s="48">
        <v>2.2</v>
      </c>
      <c r="L264" s="49">
        <v>605</v>
      </c>
      <c r="M264" s="26" t="s">
        <v>8</v>
      </c>
      <c r="N264" s="26">
        <f t="shared" si="34"/>
        <v>10</v>
      </c>
      <c r="O264" s="50">
        <v>0.0425</v>
      </c>
      <c r="P264" s="52" t="s">
        <v>130</v>
      </c>
      <c r="Q264" s="51">
        <v>0.771</v>
      </c>
      <c r="R264" s="53">
        <f t="shared" si="35"/>
        <v>220.49286640726328</v>
      </c>
      <c r="S264" s="54">
        <f t="shared" si="36"/>
        <v>5188.067444876782</v>
      </c>
      <c r="T264" s="66">
        <f t="shared" si="37"/>
        <v>6.4850843060959775</v>
      </c>
      <c r="U264" s="67">
        <f t="shared" si="38"/>
        <v>6.4850843060959775</v>
      </c>
      <c r="V264" s="53">
        <v>2</v>
      </c>
      <c r="W264" s="51">
        <v>400</v>
      </c>
      <c r="X264" s="55">
        <f t="shared" si="39"/>
        <v>10</v>
      </c>
      <c r="Y264" s="56">
        <f t="shared" si="40"/>
        <v>0.771</v>
      </c>
      <c r="Z264" s="50" t="s">
        <v>155</v>
      </c>
      <c r="AA264" s="50" t="str">
        <f t="shared" si="41"/>
        <v>MACON</v>
      </c>
      <c r="AB264" s="50" t="str">
        <f t="shared" si="42"/>
        <v>Terrace System With UGO</v>
      </c>
      <c r="AC264" s="42">
        <v>19.403372243839165</v>
      </c>
      <c r="AD264" s="26"/>
      <c r="AE264" s="42">
        <v>4.443372243839169</v>
      </c>
      <c r="AF264" s="30"/>
      <c r="AG264" s="42">
        <v>14.96</v>
      </c>
      <c r="AH264" s="34">
        <f>AC264-AE264</f>
        <v>14.959999999999996</v>
      </c>
      <c r="AJ264" s="30">
        <v>35.27885862516212</v>
      </c>
      <c r="AK264" s="30"/>
      <c r="AL264" s="30">
        <v>8.078858625162127</v>
      </c>
      <c r="AM264" s="30"/>
      <c r="AN264" s="30">
        <v>27.199999999999996</v>
      </c>
      <c r="AO264" s="30">
        <f t="shared" si="44"/>
        <v>27.199999999999996</v>
      </c>
    </row>
    <row r="265" spans="2:34" ht="13.5" thickTop="1">
      <c r="B265" s="1"/>
      <c r="H265" s="2"/>
      <c r="I265" s="3"/>
      <c r="J265" s="4"/>
      <c r="K265" s="4"/>
      <c r="L265" s="5"/>
      <c r="AH265" s="6"/>
    </row>
    <row r="266" spans="2:41" ht="12.75">
      <c r="B266" s="1"/>
      <c r="H266" s="2"/>
      <c r="I266" s="3"/>
      <c r="J266" s="4"/>
      <c r="K266" s="4"/>
      <c r="L266" s="5"/>
      <c r="AG266" s="9">
        <f>SUM(AG249:AG264)</f>
        <v>966.24</v>
      </c>
      <c r="AH266" s="6" t="s">
        <v>171</v>
      </c>
      <c r="AN266" s="9">
        <f>SUM(AN249:AN265)</f>
        <v>1756.7999999999997</v>
      </c>
      <c r="AO266" s="6" t="s">
        <v>188</v>
      </c>
    </row>
    <row r="267" spans="1:41" ht="12.75">
      <c r="A267" s="13" t="s">
        <v>124</v>
      </c>
      <c r="B267" s="6" t="s">
        <v>1</v>
      </c>
      <c r="C267" s="6" t="s">
        <v>2</v>
      </c>
      <c r="D267" s="6" t="s">
        <v>3</v>
      </c>
      <c r="E267" s="6" t="s">
        <v>112</v>
      </c>
      <c r="F267" s="6" t="s">
        <v>118</v>
      </c>
      <c r="G267" s="6" t="s">
        <v>119</v>
      </c>
      <c r="H267" s="11" t="s">
        <v>113</v>
      </c>
      <c r="I267" s="6" t="s">
        <v>114</v>
      </c>
      <c r="J267" s="13" t="s">
        <v>116</v>
      </c>
      <c r="K267" s="13" t="s">
        <v>115</v>
      </c>
      <c r="L267" s="22" t="s">
        <v>0</v>
      </c>
      <c r="M267" s="13"/>
      <c r="N267" s="13" t="s">
        <v>117</v>
      </c>
      <c r="O267" s="14"/>
      <c r="P267" s="14"/>
      <c r="Q267" s="14"/>
      <c r="R267" s="14"/>
      <c r="S267" s="14"/>
      <c r="T267" s="57"/>
      <c r="U267" s="57"/>
      <c r="V267" s="14"/>
      <c r="W267" s="14"/>
      <c r="X267" s="14"/>
      <c r="Y267" s="14"/>
      <c r="Z267" s="14"/>
      <c r="AA267" s="13"/>
      <c r="AB267" s="13"/>
      <c r="AG267" s="9">
        <f>AG266/4</f>
        <v>241.56</v>
      </c>
      <c r="AH267" s="6" t="s">
        <v>148</v>
      </c>
      <c r="AN267" s="9">
        <f>AN266/4</f>
        <v>439.19999999999993</v>
      </c>
      <c r="AO267" s="6" t="s">
        <v>148</v>
      </c>
    </row>
    <row r="268" spans="1:41" ht="12.75">
      <c r="A268" s="13"/>
      <c r="B268" s="6"/>
      <c r="C268" s="6"/>
      <c r="D268" s="6"/>
      <c r="E268" s="6"/>
      <c r="F268" s="6"/>
      <c r="G268" s="6"/>
      <c r="H268" s="11"/>
      <c r="I268" s="6"/>
      <c r="J268" s="25" t="s">
        <v>132</v>
      </c>
      <c r="K268" s="13"/>
      <c r="L268" s="22"/>
      <c r="M268" s="13"/>
      <c r="O268" s="13" t="s">
        <v>133</v>
      </c>
      <c r="Q268" s="13" t="s">
        <v>134</v>
      </c>
      <c r="R268" s="10" t="s">
        <v>138</v>
      </c>
      <c r="S268" s="10" t="s">
        <v>137</v>
      </c>
      <c r="T268" s="59" t="s">
        <v>157</v>
      </c>
      <c r="U268" s="59" t="s">
        <v>142</v>
      </c>
      <c r="V268" s="13" t="s">
        <v>140</v>
      </c>
      <c r="W268" s="10" t="s">
        <v>141</v>
      </c>
      <c r="X268" s="13" t="s">
        <v>162</v>
      </c>
      <c r="Y268" s="13" t="s">
        <v>163</v>
      </c>
      <c r="Z268" s="14"/>
      <c r="AA268" s="13"/>
      <c r="AB268" s="13"/>
      <c r="AG268" s="9">
        <f>AG267*X264</f>
        <v>2415.6</v>
      </c>
      <c r="AH268" s="6" t="s">
        <v>149</v>
      </c>
      <c r="AN268" s="9">
        <f>AN267*X264</f>
        <v>4391.999999999999</v>
      </c>
      <c r="AO268" s="6" t="s">
        <v>149</v>
      </c>
    </row>
    <row r="269" spans="1:35" ht="12.75">
      <c r="A269" s="13"/>
      <c r="B269" s="6"/>
      <c r="C269" s="6"/>
      <c r="D269" s="6"/>
      <c r="E269" s="6"/>
      <c r="F269" s="6"/>
      <c r="G269" s="6"/>
      <c r="H269" s="11"/>
      <c r="I269" s="6"/>
      <c r="O269" s="6" t="s">
        <v>145</v>
      </c>
      <c r="R269" s="27" t="s">
        <v>150</v>
      </c>
      <c r="S269" s="27" t="s">
        <v>151</v>
      </c>
      <c r="T269" s="60" t="s">
        <v>158</v>
      </c>
      <c r="U269" s="60" t="s">
        <v>152</v>
      </c>
      <c r="V269" s="13" t="s">
        <v>136</v>
      </c>
      <c r="W269" s="13" t="s">
        <v>136</v>
      </c>
      <c r="Z269" s="14"/>
      <c r="AA269" s="13"/>
      <c r="AB269" s="13"/>
      <c r="AC269" s="31"/>
      <c r="AD269" s="13"/>
      <c r="AE269" s="31"/>
      <c r="AF269" s="32"/>
      <c r="AG269" s="31"/>
      <c r="AH269" s="12"/>
      <c r="AI269" s="12"/>
    </row>
    <row r="270" spans="1:41" ht="12.75">
      <c r="A270">
        <v>1</v>
      </c>
      <c r="B270" s="1">
        <v>2018</v>
      </c>
      <c r="C270" t="s">
        <v>4</v>
      </c>
      <c r="D270" t="s">
        <v>24</v>
      </c>
      <c r="E270" t="s">
        <v>23</v>
      </c>
      <c r="F270" t="s">
        <v>14</v>
      </c>
      <c r="G270" t="str">
        <f>IF(F270="DSL-04","Terrace System",IF(F270="DSL-44","Terrace System With UGO",IF(F270="DWP-03","Sod Waterway",IF(F270="DWP-01","Water and Sediment Control Basin",IF(F270="N340","Cover Crop",IF(F270="DWC-01","Water Impoundment Resevoir","Null"))))))</f>
        <v>Water and Sediment Control Basin</v>
      </c>
      <c r="H270" s="2">
        <v>1</v>
      </c>
      <c r="I270" s="3">
        <v>8352.16</v>
      </c>
      <c r="J270" s="4">
        <v>880</v>
      </c>
      <c r="K270" s="4">
        <v>37.5</v>
      </c>
      <c r="L270" s="5">
        <v>2785</v>
      </c>
      <c r="M270" t="s">
        <v>15</v>
      </c>
      <c r="N270">
        <f>IF(F270="N340",0,10)</f>
        <v>10</v>
      </c>
      <c r="O270" s="6">
        <v>0.0425</v>
      </c>
      <c r="P270" s="10" t="s">
        <v>130</v>
      </c>
      <c r="Q270" s="13">
        <v>0.909</v>
      </c>
      <c r="R270" s="24">
        <f>J270/Q270</f>
        <v>968.096809680968</v>
      </c>
      <c r="S270" s="22">
        <f>R270/O270</f>
        <v>22778.7484630816</v>
      </c>
      <c r="T270" s="64">
        <f>U270</f>
        <v>28.473435578852</v>
      </c>
      <c r="U270" s="65">
        <f>S270/(V270*W270)</f>
        <v>28.473435578852</v>
      </c>
      <c r="V270" s="24">
        <v>2</v>
      </c>
      <c r="W270" s="13">
        <v>400</v>
      </c>
      <c r="X270" s="29">
        <f>N270</f>
        <v>10</v>
      </c>
      <c r="Y270" s="23">
        <f>Q270</f>
        <v>0.909</v>
      </c>
      <c r="Z270" s="6" t="s">
        <v>155</v>
      </c>
      <c r="AA270" s="6" t="str">
        <f>E270</f>
        <v>MACON</v>
      </c>
      <c r="AB270" s="6" t="str">
        <f>G270</f>
        <v>Water and Sediment Control Basin</v>
      </c>
      <c r="AC270" s="41">
        <v>85.19251925192519</v>
      </c>
      <c r="AE270" s="41">
        <v>7.752519251925193</v>
      </c>
      <c r="AG270" s="41">
        <v>77.44</v>
      </c>
      <c r="AH270" s="35">
        <f>AC270-AE270</f>
        <v>77.44</v>
      </c>
      <c r="AJ270" s="9">
        <v>154.89548954895488</v>
      </c>
      <c r="AL270" s="9">
        <v>14.095489548954873</v>
      </c>
      <c r="AN270" s="9">
        <v>140.8</v>
      </c>
      <c r="AO270" s="9">
        <f>AJ270-AL270</f>
        <v>140.8</v>
      </c>
    </row>
    <row r="271" spans="1:41" ht="12.75">
      <c r="A271">
        <v>2</v>
      </c>
      <c r="B271" s="1">
        <v>2019</v>
      </c>
      <c r="C271" t="s">
        <v>4</v>
      </c>
      <c r="D271" t="s">
        <v>28</v>
      </c>
      <c r="E271" t="s">
        <v>23</v>
      </c>
      <c r="F271" t="s">
        <v>14</v>
      </c>
      <c r="G271" t="str">
        <f>IF(F271="DSL-04","Terrace System",IF(F271="DSL-44","Terrace System With UGO",IF(F271="DWP-03","Sod Waterway",IF(F271="DWP-01","Water and Sediment Control Basin",IF(F271="N340","Cover Crop",IF(F271="DWC-01","Water Impoundment Resevoir","Null"))))))</f>
        <v>Water and Sediment Control Basin</v>
      </c>
      <c r="H271" s="2">
        <v>1</v>
      </c>
      <c r="I271" s="3">
        <v>4374.15</v>
      </c>
      <c r="J271" s="4">
        <v>1100</v>
      </c>
      <c r="K271" s="4">
        <v>16.2</v>
      </c>
      <c r="L271" s="5">
        <v>1096</v>
      </c>
      <c r="M271" t="s">
        <v>15</v>
      </c>
      <c r="N271">
        <f>IF(F271="N340",0,10)</f>
        <v>10</v>
      </c>
      <c r="O271" s="6">
        <v>0.0425</v>
      </c>
      <c r="P271" s="10" t="s">
        <v>130</v>
      </c>
      <c r="Q271" s="13">
        <v>0.909</v>
      </c>
      <c r="R271" s="24">
        <f>J271/Q271</f>
        <v>1210.12101210121</v>
      </c>
      <c r="S271" s="22">
        <f>R271/O271</f>
        <v>28473.435578851997</v>
      </c>
      <c r="T271" s="64">
        <f>U271</f>
        <v>35.591794473564995</v>
      </c>
      <c r="U271" s="65">
        <f>S271/(V271*W271)</f>
        <v>35.591794473564995</v>
      </c>
      <c r="V271" s="24">
        <v>2</v>
      </c>
      <c r="W271" s="13">
        <v>400</v>
      </c>
      <c r="X271" s="29">
        <f>N271</f>
        <v>10</v>
      </c>
      <c r="Y271" s="23">
        <f>Q271</f>
        <v>0.909</v>
      </c>
      <c r="Z271" s="6" t="s">
        <v>155</v>
      </c>
      <c r="AA271" s="6" t="str">
        <f>E271</f>
        <v>MACON</v>
      </c>
      <c r="AB271" s="6" t="str">
        <f>G271</f>
        <v>Water and Sediment Control Basin</v>
      </c>
      <c r="AC271" s="41">
        <v>106.49064906490648</v>
      </c>
      <c r="AE271" s="41">
        <v>9.69064906490648</v>
      </c>
      <c r="AG271" s="41">
        <v>96.8</v>
      </c>
      <c r="AH271" s="35">
        <f>AC271-AE271</f>
        <v>96.8</v>
      </c>
      <c r="AJ271" s="9">
        <v>193.6193619361936</v>
      </c>
      <c r="AL271" s="9">
        <v>17.6193619361936</v>
      </c>
      <c r="AN271" s="9">
        <v>176</v>
      </c>
      <c r="AO271" s="9">
        <f>AJ271-AL271</f>
        <v>176</v>
      </c>
    </row>
    <row r="272" spans="1:41" ht="13.5" thickBot="1">
      <c r="A272">
        <v>3</v>
      </c>
      <c r="B272" s="1">
        <v>2016</v>
      </c>
      <c r="C272" t="s">
        <v>4</v>
      </c>
      <c r="D272" t="s">
        <v>28</v>
      </c>
      <c r="E272" t="s">
        <v>23</v>
      </c>
      <c r="F272" t="s">
        <v>14</v>
      </c>
      <c r="G272" t="str">
        <f>IF(F272="DSL-04","Terrace System",IF(F272="DSL-44","Terrace System With UGO",IF(F272="DWP-03","Sod Waterway",IF(F272="DWP-01","Water and Sediment Control Basin",IF(F272="N340","Cover Crop",IF(F272="DWC-01","Water Impoundment Resevoir","Null"))))))</f>
        <v>Water and Sediment Control Basin</v>
      </c>
      <c r="H272" s="2">
        <v>1</v>
      </c>
      <c r="I272" s="3">
        <v>3992.11</v>
      </c>
      <c r="J272" s="4">
        <v>900</v>
      </c>
      <c r="K272" s="4">
        <v>5.9</v>
      </c>
      <c r="L272" s="5">
        <v>889</v>
      </c>
      <c r="M272" t="s">
        <v>15</v>
      </c>
      <c r="N272">
        <f>IF(F272="N340",0,10)</f>
        <v>10</v>
      </c>
      <c r="O272" s="6">
        <v>0.0425</v>
      </c>
      <c r="P272" s="10" t="s">
        <v>130</v>
      </c>
      <c r="Q272" s="13">
        <v>0.909</v>
      </c>
      <c r="R272" s="24">
        <f>J272/Q272</f>
        <v>990.09900990099</v>
      </c>
      <c r="S272" s="22">
        <f>R272/O272</f>
        <v>23296.447291787998</v>
      </c>
      <c r="T272" s="64">
        <f>U272</f>
        <v>29.120559114735</v>
      </c>
      <c r="U272" s="65">
        <f>S272/(V272*W272)</f>
        <v>29.120559114735</v>
      </c>
      <c r="V272" s="24">
        <v>2</v>
      </c>
      <c r="W272" s="13">
        <v>400</v>
      </c>
      <c r="X272" s="29">
        <f>N272</f>
        <v>10</v>
      </c>
      <c r="Y272" s="23">
        <f>Q272</f>
        <v>0.909</v>
      </c>
      <c r="Z272" s="6" t="s">
        <v>155</v>
      </c>
      <c r="AA272" s="6" t="str">
        <f>E272</f>
        <v>MACON</v>
      </c>
      <c r="AB272" s="6" t="str">
        <f>G272</f>
        <v>Water and Sediment Control Basin</v>
      </c>
      <c r="AC272" s="42">
        <v>87.12871287128712</v>
      </c>
      <c r="AD272" s="26"/>
      <c r="AE272" s="42">
        <v>7.928712871287132</v>
      </c>
      <c r="AF272" s="30"/>
      <c r="AG272" s="42">
        <v>79.19999999999999</v>
      </c>
      <c r="AH272" s="34">
        <f>AC272-AE272</f>
        <v>79.19999999999999</v>
      </c>
      <c r="AJ272" s="30">
        <v>158.4158415841584</v>
      </c>
      <c r="AK272" s="30"/>
      <c r="AL272" s="30">
        <v>14.415841584158414</v>
      </c>
      <c r="AM272" s="30"/>
      <c r="AN272" s="30">
        <v>143.99999999999997</v>
      </c>
      <c r="AO272" s="30">
        <f>AJ272-AL272</f>
        <v>143.99999999999997</v>
      </c>
    </row>
    <row r="273" spans="2:34" ht="13.5" thickTop="1">
      <c r="B273" s="1"/>
      <c r="H273" s="2"/>
      <c r="I273" s="3"/>
      <c r="J273" s="4"/>
      <c r="K273" s="4"/>
      <c r="L273" s="5"/>
      <c r="AH273" s="6"/>
    </row>
    <row r="274" spans="2:41" ht="12.75">
      <c r="B274" s="1"/>
      <c r="H274" s="2"/>
      <c r="I274" s="3"/>
      <c r="J274" s="4"/>
      <c r="K274" s="4"/>
      <c r="L274" s="5"/>
      <c r="AG274" s="9">
        <f>SUM(AG269:AG273)</f>
        <v>253.44</v>
      </c>
      <c r="AH274" s="6" t="s">
        <v>171</v>
      </c>
      <c r="AN274" s="9">
        <f>SUM(AN270:AN273)</f>
        <v>460.79999999999995</v>
      </c>
      <c r="AO274" s="6" t="s">
        <v>188</v>
      </c>
    </row>
    <row r="275" spans="1:41" ht="12.75">
      <c r="A275" s="13" t="s">
        <v>124</v>
      </c>
      <c r="B275" s="6" t="s">
        <v>1</v>
      </c>
      <c r="C275" s="6" t="s">
        <v>2</v>
      </c>
      <c r="D275" s="6" t="s">
        <v>3</v>
      </c>
      <c r="E275" s="6" t="s">
        <v>112</v>
      </c>
      <c r="F275" s="6" t="s">
        <v>118</v>
      </c>
      <c r="G275" s="6" t="s">
        <v>119</v>
      </c>
      <c r="H275" s="11" t="s">
        <v>113</v>
      </c>
      <c r="I275" s="6" t="s">
        <v>114</v>
      </c>
      <c r="J275" s="13" t="s">
        <v>116</v>
      </c>
      <c r="K275" s="13" t="s">
        <v>115</v>
      </c>
      <c r="L275" s="22" t="s">
        <v>0</v>
      </c>
      <c r="M275" s="13"/>
      <c r="N275" s="13" t="s">
        <v>117</v>
      </c>
      <c r="O275" s="14"/>
      <c r="P275" s="14"/>
      <c r="Q275" s="14"/>
      <c r="R275" s="14"/>
      <c r="S275" s="14"/>
      <c r="T275" s="57"/>
      <c r="U275" s="57"/>
      <c r="V275" s="14"/>
      <c r="W275" s="14"/>
      <c r="X275" s="14"/>
      <c r="Y275" s="14"/>
      <c r="Z275" s="14"/>
      <c r="AA275" s="13"/>
      <c r="AB275" s="13"/>
      <c r="AG275" s="9">
        <f>AG274/4</f>
        <v>63.36</v>
      </c>
      <c r="AH275" s="6" t="s">
        <v>148</v>
      </c>
      <c r="AN275" s="9">
        <f>AN274/4</f>
        <v>115.19999999999999</v>
      </c>
      <c r="AO275" s="6" t="s">
        <v>148</v>
      </c>
    </row>
    <row r="276" spans="1:41" ht="12.75">
      <c r="A276" s="13"/>
      <c r="B276" s="6"/>
      <c r="C276" s="6"/>
      <c r="D276" s="6"/>
      <c r="E276" s="6"/>
      <c r="F276" s="6"/>
      <c r="G276" s="6"/>
      <c r="H276" s="11"/>
      <c r="I276" s="6"/>
      <c r="J276" s="25" t="s">
        <v>132</v>
      </c>
      <c r="K276" s="13"/>
      <c r="L276" s="22"/>
      <c r="M276" s="13"/>
      <c r="O276" s="13" t="s">
        <v>133</v>
      </c>
      <c r="Q276" s="13" t="s">
        <v>134</v>
      </c>
      <c r="R276" s="10" t="s">
        <v>138</v>
      </c>
      <c r="S276" s="10" t="s">
        <v>137</v>
      </c>
      <c r="T276" s="59" t="s">
        <v>157</v>
      </c>
      <c r="U276" s="59" t="s">
        <v>142</v>
      </c>
      <c r="V276" s="13" t="s">
        <v>140</v>
      </c>
      <c r="W276" s="10" t="s">
        <v>141</v>
      </c>
      <c r="X276" s="13" t="s">
        <v>162</v>
      </c>
      <c r="Y276" s="13" t="s">
        <v>163</v>
      </c>
      <c r="Z276" s="14"/>
      <c r="AA276" s="13"/>
      <c r="AB276" s="13"/>
      <c r="AG276" s="9">
        <f>AG275*X272</f>
        <v>633.6</v>
      </c>
      <c r="AH276" s="6" t="s">
        <v>149</v>
      </c>
      <c r="AN276" s="9">
        <f>AN275*X272</f>
        <v>1152</v>
      </c>
      <c r="AO276" s="6" t="s">
        <v>149</v>
      </c>
    </row>
    <row r="277" spans="1:35" ht="12.75">
      <c r="A277" s="13"/>
      <c r="B277" s="6"/>
      <c r="C277" s="6"/>
      <c r="D277" s="6"/>
      <c r="E277" s="6"/>
      <c r="F277" s="6"/>
      <c r="G277" s="6"/>
      <c r="H277" s="11"/>
      <c r="I277" s="6"/>
      <c r="O277" s="6" t="s">
        <v>145</v>
      </c>
      <c r="R277" s="27" t="s">
        <v>150</v>
      </c>
      <c r="S277" s="27" t="s">
        <v>151</v>
      </c>
      <c r="T277" s="60" t="s">
        <v>158</v>
      </c>
      <c r="U277" s="60" t="s">
        <v>152</v>
      </c>
      <c r="V277" s="13" t="s">
        <v>136</v>
      </c>
      <c r="W277" s="13" t="s">
        <v>136</v>
      </c>
      <c r="Z277" s="14"/>
      <c r="AA277" s="13"/>
      <c r="AB277" s="13"/>
      <c r="AC277" s="31"/>
      <c r="AD277" s="13"/>
      <c r="AE277" s="31"/>
      <c r="AF277" s="32"/>
      <c r="AG277" s="31"/>
      <c r="AH277" s="12"/>
      <c r="AI277" s="12"/>
    </row>
    <row r="278" spans="1:41" ht="12.75">
      <c r="A278">
        <v>1</v>
      </c>
      <c r="B278" s="1">
        <v>2018</v>
      </c>
      <c r="C278" t="s">
        <v>4</v>
      </c>
      <c r="D278" t="s">
        <v>31</v>
      </c>
      <c r="E278" t="s">
        <v>23</v>
      </c>
      <c r="F278" t="s">
        <v>20</v>
      </c>
      <c r="G278" t="str">
        <f aca="true" t="shared" si="45" ref="G278:G285">IF(F278="DSL-04","Terrace System",IF(F278="DSL-44","Terrace System With UGO",IF(F278="DWP-03","Sod Waterway",IF(F278="DWP-01","Water and Sediment Control Basin",IF(F278="N340","Cover Crop",IF(F278="DWC-01","Water Impoundment Resevoir","Null"))))))</f>
        <v>Water Impoundment Resevoir</v>
      </c>
      <c r="H278" s="2">
        <v>1</v>
      </c>
      <c r="I278" s="3">
        <v>15000</v>
      </c>
      <c r="J278" s="4">
        <v>550</v>
      </c>
      <c r="K278" s="4">
        <v>102.3</v>
      </c>
      <c r="L278" s="5">
        <v>4493</v>
      </c>
      <c r="M278" t="s">
        <v>15</v>
      </c>
      <c r="N278">
        <f aca="true" t="shared" si="46" ref="N278:N285">IF(F278="N340",0,10)</f>
        <v>10</v>
      </c>
      <c r="O278" s="6">
        <v>0.0425</v>
      </c>
      <c r="P278" s="10" t="s">
        <v>130</v>
      </c>
      <c r="Q278" s="13">
        <v>0.926</v>
      </c>
      <c r="R278" s="24">
        <f aca="true" t="shared" si="47" ref="R278:R285">J278/Q278</f>
        <v>593.9524838012959</v>
      </c>
      <c r="S278" s="22">
        <f aca="true" t="shared" si="48" ref="S278:S285">R278/O278</f>
        <v>13975.352560030491</v>
      </c>
      <c r="T278" s="64">
        <f aca="true" t="shared" si="49" ref="T278:T285">U278</f>
        <v>17.469190700038112</v>
      </c>
      <c r="U278" s="65">
        <f aca="true" t="shared" si="50" ref="U278:U285">S278/(V278*W278)</f>
        <v>17.469190700038112</v>
      </c>
      <c r="V278" s="24">
        <v>2</v>
      </c>
      <c r="W278" s="13">
        <v>400</v>
      </c>
      <c r="X278" s="29">
        <f aca="true" t="shared" si="51" ref="X278:X285">N278</f>
        <v>10</v>
      </c>
      <c r="Y278" s="23">
        <f aca="true" t="shared" si="52" ref="Y278:Y285">Q278</f>
        <v>0.926</v>
      </c>
      <c r="Z278" s="6" t="s">
        <v>155</v>
      </c>
      <c r="AA278" s="6" t="str">
        <f aca="true" t="shared" si="53" ref="AA278:AA285">E278</f>
        <v>MACON</v>
      </c>
      <c r="AB278" s="6" t="str">
        <f aca="true" t="shared" si="54" ref="AB278:AB285">G278</f>
        <v>Water Impoundment Resevoir</v>
      </c>
      <c r="AC278" s="41">
        <v>52.26781857451403</v>
      </c>
      <c r="AE278" s="41">
        <v>3.8678185745140397</v>
      </c>
      <c r="AG278" s="41">
        <v>48.4</v>
      </c>
      <c r="AH278" s="35">
        <f aca="true" t="shared" si="55" ref="AH278:AH284">AC278-AE278</f>
        <v>48.39999999999999</v>
      </c>
      <c r="AJ278" s="9">
        <v>95.03239740820733</v>
      </c>
      <c r="AL278" s="9">
        <v>7.032397408207345</v>
      </c>
      <c r="AN278" s="9">
        <v>87.99999999999999</v>
      </c>
      <c r="AO278" s="9">
        <f aca="true" t="shared" si="56" ref="AO278:AO285">AJ278-AL278</f>
        <v>87.99999999999999</v>
      </c>
    </row>
    <row r="279" spans="1:41" ht="12.75">
      <c r="A279">
        <v>2</v>
      </c>
      <c r="B279" s="1">
        <v>2020</v>
      </c>
      <c r="C279" t="s">
        <v>4</v>
      </c>
      <c r="D279" t="s">
        <v>26</v>
      </c>
      <c r="E279" t="s">
        <v>23</v>
      </c>
      <c r="F279" t="s">
        <v>20</v>
      </c>
      <c r="G279" t="str">
        <f t="shared" si="45"/>
        <v>Water Impoundment Resevoir</v>
      </c>
      <c r="H279" s="2">
        <v>1</v>
      </c>
      <c r="I279" s="3">
        <v>14027.05</v>
      </c>
      <c r="J279" s="4">
        <v>680</v>
      </c>
      <c r="K279" s="4">
        <v>41.6</v>
      </c>
      <c r="L279" s="5">
        <v>3767</v>
      </c>
      <c r="M279" t="s">
        <v>15</v>
      </c>
      <c r="N279">
        <f t="shared" si="46"/>
        <v>10</v>
      </c>
      <c r="O279" s="6">
        <v>0.0425</v>
      </c>
      <c r="P279" s="10" t="s">
        <v>130</v>
      </c>
      <c r="Q279" s="13">
        <v>0.926</v>
      </c>
      <c r="R279" s="24">
        <f t="shared" si="47"/>
        <v>734.341252699784</v>
      </c>
      <c r="S279" s="22">
        <f t="shared" si="48"/>
        <v>17278.617710583152</v>
      </c>
      <c r="T279" s="64">
        <f t="shared" si="49"/>
        <v>21.59827213822894</v>
      </c>
      <c r="U279" s="65">
        <f t="shared" si="50"/>
        <v>21.59827213822894</v>
      </c>
      <c r="V279" s="24">
        <v>2</v>
      </c>
      <c r="W279" s="13">
        <v>400</v>
      </c>
      <c r="X279" s="29">
        <f t="shared" si="51"/>
        <v>10</v>
      </c>
      <c r="Y279" s="23">
        <f t="shared" si="52"/>
        <v>0.926</v>
      </c>
      <c r="Z279" s="6" t="s">
        <v>155</v>
      </c>
      <c r="AA279" s="6" t="str">
        <f t="shared" si="53"/>
        <v>MACON</v>
      </c>
      <c r="AB279" s="6" t="str">
        <f t="shared" si="54"/>
        <v>Water Impoundment Resevoir</v>
      </c>
      <c r="AC279" s="41">
        <v>64.62203023758099</v>
      </c>
      <c r="AE279" s="41">
        <v>4.782030237580976</v>
      </c>
      <c r="AG279" s="41">
        <v>59.84</v>
      </c>
      <c r="AH279" s="35">
        <f t="shared" si="55"/>
        <v>59.84000000000001</v>
      </c>
      <c r="AJ279" s="9">
        <v>117.49460043196547</v>
      </c>
      <c r="AL279" s="9">
        <v>8.694600431965455</v>
      </c>
      <c r="AN279" s="9">
        <v>108.80000000000001</v>
      </c>
      <c r="AO279" s="9">
        <f t="shared" si="56"/>
        <v>108.80000000000001</v>
      </c>
    </row>
    <row r="280" spans="1:41" ht="12.75">
      <c r="A280">
        <v>3</v>
      </c>
      <c r="B280" s="1">
        <v>2017</v>
      </c>
      <c r="C280" t="s">
        <v>4</v>
      </c>
      <c r="D280" t="s">
        <v>25</v>
      </c>
      <c r="E280" t="s">
        <v>23</v>
      </c>
      <c r="F280" t="s">
        <v>20</v>
      </c>
      <c r="G280" t="str">
        <f t="shared" si="45"/>
        <v>Water Impoundment Resevoir</v>
      </c>
      <c r="H280" s="2">
        <v>1</v>
      </c>
      <c r="I280" s="3">
        <v>10000</v>
      </c>
      <c r="J280" s="4">
        <v>370</v>
      </c>
      <c r="K280" s="4">
        <v>34.5</v>
      </c>
      <c r="L280" s="5">
        <v>6646</v>
      </c>
      <c r="M280" t="s">
        <v>15</v>
      </c>
      <c r="N280">
        <f t="shared" si="46"/>
        <v>10</v>
      </c>
      <c r="O280" s="6">
        <v>0.0425</v>
      </c>
      <c r="P280" s="10" t="s">
        <v>130</v>
      </c>
      <c r="Q280" s="13">
        <v>0.926</v>
      </c>
      <c r="R280" s="24">
        <f t="shared" si="47"/>
        <v>399.5680345572354</v>
      </c>
      <c r="S280" s="22">
        <f t="shared" si="48"/>
        <v>9401.600813111421</v>
      </c>
      <c r="T280" s="64">
        <f t="shared" si="49"/>
        <v>11.752001016389277</v>
      </c>
      <c r="U280" s="65">
        <f t="shared" si="50"/>
        <v>11.752001016389277</v>
      </c>
      <c r="V280" s="24">
        <v>2</v>
      </c>
      <c r="W280" s="13">
        <v>400</v>
      </c>
      <c r="X280" s="29">
        <f t="shared" si="51"/>
        <v>10</v>
      </c>
      <c r="Y280" s="23">
        <f t="shared" si="52"/>
        <v>0.926</v>
      </c>
      <c r="Z280" s="6" t="s">
        <v>155</v>
      </c>
      <c r="AA280" s="6" t="str">
        <f t="shared" si="53"/>
        <v>MACON</v>
      </c>
      <c r="AB280" s="6" t="str">
        <f t="shared" si="54"/>
        <v>Water Impoundment Resevoir</v>
      </c>
      <c r="AC280" s="41">
        <v>35.16198704103672</v>
      </c>
      <c r="AE280" s="41">
        <v>2.6019870410367147</v>
      </c>
      <c r="AG280" s="41">
        <v>32.56</v>
      </c>
      <c r="AH280" s="35">
        <f t="shared" si="55"/>
        <v>32.56</v>
      </c>
      <c r="AJ280" s="9">
        <v>63.93088552915768</v>
      </c>
      <c r="AL280" s="9">
        <v>4.730885529157668</v>
      </c>
      <c r="AN280" s="9">
        <v>59.20000000000001</v>
      </c>
      <c r="AO280" s="9">
        <f t="shared" si="56"/>
        <v>59.20000000000001</v>
      </c>
    </row>
    <row r="281" spans="1:41" ht="12.75">
      <c r="A281">
        <v>4</v>
      </c>
      <c r="B281" s="1">
        <v>2018</v>
      </c>
      <c r="C281" t="s">
        <v>4</v>
      </c>
      <c r="D281" t="s">
        <v>28</v>
      </c>
      <c r="E281" t="s">
        <v>23</v>
      </c>
      <c r="F281" t="s">
        <v>20</v>
      </c>
      <c r="G281" t="str">
        <f t="shared" si="45"/>
        <v>Water Impoundment Resevoir</v>
      </c>
      <c r="H281" s="2">
        <v>3</v>
      </c>
      <c r="I281" s="3">
        <v>30031.76</v>
      </c>
      <c r="J281" s="4">
        <v>3460</v>
      </c>
      <c r="K281" s="4">
        <v>29.6</v>
      </c>
      <c r="L281" s="5">
        <v>8647</v>
      </c>
      <c r="M281" t="s">
        <v>15</v>
      </c>
      <c r="N281">
        <f t="shared" si="46"/>
        <v>10</v>
      </c>
      <c r="O281" s="6">
        <v>0.0425</v>
      </c>
      <c r="P281" s="10" t="s">
        <v>130</v>
      </c>
      <c r="Q281" s="13">
        <v>0.926</v>
      </c>
      <c r="R281" s="24">
        <f t="shared" si="47"/>
        <v>3736.5010799136066</v>
      </c>
      <c r="S281" s="22">
        <f t="shared" si="48"/>
        <v>87917.67246855545</v>
      </c>
      <c r="T281" s="64">
        <f t="shared" si="49"/>
        <v>109.89709058569431</v>
      </c>
      <c r="U281" s="65">
        <f t="shared" si="50"/>
        <v>109.89709058569431</v>
      </c>
      <c r="V281" s="24">
        <v>2</v>
      </c>
      <c r="W281" s="13">
        <v>400</v>
      </c>
      <c r="X281" s="29">
        <f t="shared" si="51"/>
        <v>10</v>
      </c>
      <c r="Y281" s="23">
        <f t="shared" si="52"/>
        <v>0.926</v>
      </c>
      <c r="Z281" s="6" t="s">
        <v>155</v>
      </c>
      <c r="AA281" s="6" t="str">
        <f t="shared" si="53"/>
        <v>MACON</v>
      </c>
      <c r="AB281" s="6" t="str">
        <f t="shared" si="54"/>
        <v>Water Impoundment Resevoir</v>
      </c>
      <c r="AC281" s="41">
        <v>328.8120950323974</v>
      </c>
      <c r="AE281" s="41">
        <v>24.332095032397376</v>
      </c>
      <c r="AG281" s="41">
        <v>304.48</v>
      </c>
      <c r="AH281" s="35">
        <f t="shared" si="55"/>
        <v>304.48</v>
      </c>
      <c r="AJ281" s="9">
        <v>597.8401727861772</v>
      </c>
      <c r="AL281" s="9">
        <v>44.24017278617714</v>
      </c>
      <c r="AN281" s="9">
        <v>553.6</v>
      </c>
      <c r="AO281" s="9">
        <f t="shared" si="56"/>
        <v>553.6</v>
      </c>
    </row>
    <row r="282" spans="1:41" ht="12.75">
      <c r="A282">
        <v>5</v>
      </c>
      <c r="B282" s="1">
        <v>2017</v>
      </c>
      <c r="C282" t="s">
        <v>4</v>
      </c>
      <c r="D282" t="s">
        <v>28</v>
      </c>
      <c r="E282" t="s">
        <v>23</v>
      </c>
      <c r="F282" t="s">
        <v>20</v>
      </c>
      <c r="G282" t="str">
        <f t="shared" si="45"/>
        <v>Water Impoundment Resevoir</v>
      </c>
      <c r="H282" s="2">
        <v>1</v>
      </c>
      <c r="I282" s="3">
        <v>10000</v>
      </c>
      <c r="J282" s="4">
        <v>550</v>
      </c>
      <c r="K282" s="4">
        <v>16.2</v>
      </c>
      <c r="L282" s="5">
        <v>2902</v>
      </c>
      <c r="M282" t="s">
        <v>15</v>
      </c>
      <c r="N282">
        <f t="shared" si="46"/>
        <v>10</v>
      </c>
      <c r="O282" s="6">
        <v>0.0425</v>
      </c>
      <c r="P282" s="10" t="s">
        <v>130</v>
      </c>
      <c r="Q282" s="13">
        <v>0.926</v>
      </c>
      <c r="R282" s="24">
        <f t="shared" si="47"/>
        <v>593.9524838012959</v>
      </c>
      <c r="S282" s="22">
        <f t="shared" si="48"/>
        <v>13975.352560030491</v>
      </c>
      <c r="T282" s="64">
        <f t="shared" si="49"/>
        <v>17.469190700038112</v>
      </c>
      <c r="U282" s="65">
        <f t="shared" si="50"/>
        <v>17.469190700038112</v>
      </c>
      <c r="V282" s="24">
        <v>2</v>
      </c>
      <c r="W282" s="13">
        <v>400</v>
      </c>
      <c r="X282" s="29">
        <f t="shared" si="51"/>
        <v>10</v>
      </c>
      <c r="Y282" s="23">
        <f t="shared" si="52"/>
        <v>0.926</v>
      </c>
      <c r="Z282" s="6" t="s">
        <v>155</v>
      </c>
      <c r="AA282" s="6" t="str">
        <f t="shared" si="53"/>
        <v>MACON</v>
      </c>
      <c r="AB282" s="6" t="str">
        <f t="shared" si="54"/>
        <v>Water Impoundment Resevoir</v>
      </c>
      <c r="AC282" s="41">
        <v>52.26781857451403</v>
      </c>
      <c r="AE282" s="41">
        <v>3.8678185745140397</v>
      </c>
      <c r="AG282" s="41">
        <v>48.4</v>
      </c>
      <c r="AH282" s="35">
        <f t="shared" si="55"/>
        <v>48.39999999999999</v>
      </c>
      <c r="AJ282" s="9">
        <v>95.03239740820733</v>
      </c>
      <c r="AL282" s="9">
        <v>7.032397408207345</v>
      </c>
      <c r="AN282" s="9">
        <v>87.99999999999999</v>
      </c>
      <c r="AO282" s="9">
        <f t="shared" si="56"/>
        <v>87.99999999999999</v>
      </c>
    </row>
    <row r="283" spans="1:41" ht="12.75">
      <c r="A283">
        <v>6</v>
      </c>
      <c r="B283" s="1">
        <v>2019</v>
      </c>
      <c r="C283" t="s">
        <v>4</v>
      </c>
      <c r="D283" t="s">
        <v>28</v>
      </c>
      <c r="E283" t="s">
        <v>23</v>
      </c>
      <c r="F283" t="s">
        <v>20</v>
      </c>
      <c r="G283" t="str">
        <f t="shared" si="45"/>
        <v>Water Impoundment Resevoir</v>
      </c>
      <c r="H283" s="2">
        <v>2</v>
      </c>
      <c r="I283" s="3">
        <v>16868.64</v>
      </c>
      <c r="J283" s="4">
        <v>2320</v>
      </c>
      <c r="K283" s="4">
        <v>12.5</v>
      </c>
      <c r="L283" s="5">
        <v>5315</v>
      </c>
      <c r="M283" t="s">
        <v>15</v>
      </c>
      <c r="N283">
        <f t="shared" si="46"/>
        <v>10</v>
      </c>
      <c r="O283" s="6">
        <v>0.0425</v>
      </c>
      <c r="P283" s="10" t="s">
        <v>130</v>
      </c>
      <c r="Q283" s="13">
        <v>0.926</v>
      </c>
      <c r="R283" s="24">
        <f t="shared" si="47"/>
        <v>2505.399568034557</v>
      </c>
      <c r="S283" s="22">
        <f t="shared" si="48"/>
        <v>58950.57807140134</v>
      </c>
      <c r="T283" s="64">
        <f t="shared" si="49"/>
        <v>73.68822258925167</v>
      </c>
      <c r="U283" s="65">
        <f t="shared" si="50"/>
        <v>73.68822258925167</v>
      </c>
      <c r="V283" s="24">
        <v>2</v>
      </c>
      <c r="W283" s="13">
        <v>400</v>
      </c>
      <c r="X283" s="29">
        <f t="shared" si="51"/>
        <v>10</v>
      </c>
      <c r="Y283" s="23">
        <f t="shared" si="52"/>
        <v>0.926</v>
      </c>
      <c r="Z283" s="6" t="s">
        <v>155</v>
      </c>
      <c r="AA283" s="6" t="str">
        <f t="shared" si="53"/>
        <v>MACON</v>
      </c>
      <c r="AB283" s="6" t="str">
        <f t="shared" si="54"/>
        <v>Water Impoundment Resevoir</v>
      </c>
      <c r="AC283" s="41">
        <v>220.47516198704096</v>
      </c>
      <c r="AE283" s="41">
        <v>16.315161987041023</v>
      </c>
      <c r="AG283" s="41">
        <v>204.16</v>
      </c>
      <c r="AH283" s="35">
        <f t="shared" si="55"/>
        <v>204.15999999999994</v>
      </c>
      <c r="AJ283" s="9">
        <v>400.86393088552904</v>
      </c>
      <c r="AL283" s="9">
        <v>29.663930885529112</v>
      </c>
      <c r="AN283" s="9">
        <v>371.19999999999993</v>
      </c>
      <c r="AO283" s="9">
        <f t="shared" si="56"/>
        <v>371.19999999999993</v>
      </c>
    </row>
    <row r="284" spans="1:41" ht="12.75">
      <c r="A284">
        <v>7</v>
      </c>
      <c r="B284" s="1">
        <v>2016</v>
      </c>
      <c r="C284" t="s">
        <v>4</v>
      </c>
      <c r="D284" t="s">
        <v>28</v>
      </c>
      <c r="E284" t="s">
        <v>23</v>
      </c>
      <c r="F284" t="s">
        <v>20</v>
      </c>
      <c r="G284" t="str">
        <f t="shared" si="45"/>
        <v>Water Impoundment Resevoir</v>
      </c>
      <c r="H284" s="2">
        <v>2</v>
      </c>
      <c r="I284" s="3">
        <v>19989.46</v>
      </c>
      <c r="J284" s="4">
        <v>2460</v>
      </c>
      <c r="K284" s="4">
        <v>11.1</v>
      </c>
      <c r="L284" s="5">
        <v>7411</v>
      </c>
      <c r="M284" t="s">
        <v>15</v>
      </c>
      <c r="N284">
        <f t="shared" si="46"/>
        <v>10</v>
      </c>
      <c r="O284" s="6">
        <v>0.0425</v>
      </c>
      <c r="P284" s="10" t="s">
        <v>130</v>
      </c>
      <c r="Q284" s="13">
        <v>0.926</v>
      </c>
      <c r="R284" s="24">
        <f t="shared" si="47"/>
        <v>2656.5874730021596</v>
      </c>
      <c r="S284" s="22">
        <f t="shared" si="48"/>
        <v>62507.94054122728</v>
      </c>
      <c r="T284" s="64">
        <f t="shared" si="49"/>
        <v>78.13492567653411</v>
      </c>
      <c r="U284" s="65">
        <f t="shared" si="50"/>
        <v>78.13492567653411</v>
      </c>
      <c r="V284" s="24">
        <v>2</v>
      </c>
      <c r="W284" s="13">
        <v>400</v>
      </c>
      <c r="X284" s="29">
        <f t="shared" si="51"/>
        <v>10</v>
      </c>
      <c r="Y284" s="23">
        <f t="shared" si="52"/>
        <v>0.926</v>
      </c>
      <c r="Z284" s="6" t="s">
        <v>155</v>
      </c>
      <c r="AA284" s="6" t="str">
        <f t="shared" si="53"/>
        <v>MACON</v>
      </c>
      <c r="AB284" s="6" t="str">
        <f t="shared" si="54"/>
        <v>Water Impoundment Resevoir</v>
      </c>
      <c r="AC284" s="41">
        <v>233.77969762419005</v>
      </c>
      <c r="AE284" s="41">
        <v>17.299697624190003</v>
      </c>
      <c r="AG284" s="41">
        <v>216.48</v>
      </c>
      <c r="AH284" s="35">
        <f t="shared" si="55"/>
        <v>216.48000000000005</v>
      </c>
      <c r="AJ284" s="9">
        <v>425.0539956803456</v>
      </c>
      <c r="AL284" s="9">
        <v>31.453995680345542</v>
      </c>
      <c r="AN284" s="9">
        <v>393.6000000000001</v>
      </c>
      <c r="AO284" s="9">
        <f t="shared" si="56"/>
        <v>393.6000000000001</v>
      </c>
    </row>
    <row r="285" spans="1:41" ht="13.5" thickBot="1">
      <c r="A285">
        <v>8</v>
      </c>
      <c r="B285" s="1">
        <v>2020</v>
      </c>
      <c r="C285" t="s">
        <v>4</v>
      </c>
      <c r="D285" t="s">
        <v>28</v>
      </c>
      <c r="E285" t="s">
        <v>23</v>
      </c>
      <c r="F285" t="s">
        <v>20</v>
      </c>
      <c r="G285" t="str">
        <f t="shared" si="45"/>
        <v>Water Impoundment Resevoir</v>
      </c>
      <c r="H285" s="2">
        <v>1</v>
      </c>
      <c r="I285" s="3">
        <v>9633.47</v>
      </c>
      <c r="J285" s="4">
        <v>1500</v>
      </c>
      <c r="K285" s="4">
        <v>3.7</v>
      </c>
      <c r="L285" s="5">
        <v>2637</v>
      </c>
      <c r="M285" t="s">
        <v>15</v>
      </c>
      <c r="N285">
        <f t="shared" si="46"/>
        <v>10</v>
      </c>
      <c r="O285" s="6">
        <v>0.0425</v>
      </c>
      <c r="P285" s="10" t="s">
        <v>130</v>
      </c>
      <c r="Q285" s="13">
        <v>0.926</v>
      </c>
      <c r="R285" s="24">
        <f t="shared" si="47"/>
        <v>1619.8704103671705</v>
      </c>
      <c r="S285" s="22">
        <f t="shared" si="48"/>
        <v>38114.59789099224</v>
      </c>
      <c r="T285" s="64">
        <f t="shared" si="49"/>
        <v>47.6432473637403</v>
      </c>
      <c r="U285" s="65">
        <f t="shared" si="50"/>
        <v>47.6432473637403</v>
      </c>
      <c r="V285" s="24">
        <v>2</v>
      </c>
      <c r="W285" s="13">
        <v>400</v>
      </c>
      <c r="X285" s="29">
        <f t="shared" si="51"/>
        <v>10</v>
      </c>
      <c r="Y285" s="23">
        <f t="shared" si="52"/>
        <v>0.926</v>
      </c>
      <c r="Z285" s="6" t="s">
        <v>155</v>
      </c>
      <c r="AA285" s="6" t="str">
        <f t="shared" si="53"/>
        <v>MACON</v>
      </c>
      <c r="AB285" s="6" t="str">
        <f t="shared" si="54"/>
        <v>Water Impoundment Resevoir</v>
      </c>
      <c r="AC285" s="42">
        <v>142.54859611231097</v>
      </c>
      <c r="AD285" s="26"/>
      <c r="AE285" s="42">
        <v>10.548596112311003</v>
      </c>
      <c r="AF285" s="30"/>
      <c r="AG285" s="42">
        <v>132.00000000000003</v>
      </c>
      <c r="AH285" s="34">
        <f>AC285-AE285</f>
        <v>131.99999999999997</v>
      </c>
      <c r="AJ285" s="30">
        <v>259.1792656587472</v>
      </c>
      <c r="AK285" s="30"/>
      <c r="AL285" s="30">
        <v>19.179265658747255</v>
      </c>
      <c r="AM285" s="30"/>
      <c r="AN285" s="30">
        <v>239.99999999999997</v>
      </c>
      <c r="AO285" s="30">
        <f t="shared" si="56"/>
        <v>239.99999999999997</v>
      </c>
    </row>
    <row r="286" spans="2:34" ht="13.5" thickTop="1">
      <c r="B286" s="1"/>
      <c r="H286" s="2"/>
      <c r="I286" s="3"/>
      <c r="J286" s="4"/>
      <c r="K286" s="4"/>
      <c r="L286" s="5"/>
      <c r="AH286" s="6"/>
    </row>
    <row r="287" spans="2:41" ht="12.75">
      <c r="B287" s="1"/>
      <c r="H287" s="2"/>
      <c r="I287" s="3"/>
      <c r="J287" s="4"/>
      <c r="K287" s="4"/>
      <c r="L287" s="5"/>
      <c r="AG287" s="9">
        <f>SUM(AG278:AG285)</f>
        <v>1046.3200000000002</v>
      </c>
      <c r="AH287" s="6" t="s">
        <v>171</v>
      </c>
      <c r="AN287" s="9">
        <f>SUM(AN278:AN286)</f>
        <v>1902.4</v>
      </c>
      <c r="AO287" s="6" t="s">
        <v>188</v>
      </c>
    </row>
    <row r="288" spans="2:41" ht="13.5" thickBot="1">
      <c r="B288" s="1"/>
      <c r="H288" s="2"/>
      <c r="I288" s="3"/>
      <c r="J288" s="4"/>
      <c r="K288" s="4"/>
      <c r="L288" s="5"/>
      <c r="AG288" s="9">
        <f>AG287/4</f>
        <v>261.58000000000004</v>
      </c>
      <c r="AH288" s="6" t="s">
        <v>148</v>
      </c>
      <c r="AN288" s="9">
        <f>AN287/4</f>
        <v>475.6</v>
      </c>
      <c r="AO288" s="6" t="s">
        <v>148</v>
      </c>
    </row>
    <row r="289" spans="1:41" ht="12.75">
      <c r="A289" s="13"/>
      <c r="B289" s="76" t="s">
        <v>127</v>
      </c>
      <c r="C289" s="15" t="s">
        <v>120</v>
      </c>
      <c r="D289" s="16" t="s">
        <v>122</v>
      </c>
      <c r="E289" s="17">
        <v>213</v>
      </c>
      <c r="F289" s="15" t="s">
        <v>121</v>
      </c>
      <c r="G289" s="15" t="s">
        <v>145</v>
      </c>
      <c r="AG289" s="9">
        <f>AG288*X285</f>
        <v>2615.8</v>
      </c>
      <c r="AH289" s="6" t="s">
        <v>149</v>
      </c>
      <c r="AN289" s="9">
        <f>AN288*X285</f>
        <v>4756</v>
      </c>
      <c r="AO289" s="6" t="s">
        <v>149</v>
      </c>
    </row>
    <row r="290" spans="1:7" ht="13.5" thickBot="1">
      <c r="A290" s="13"/>
      <c r="B290" s="77"/>
      <c r="C290" s="18">
        <v>0.551</v>
      </c>
      <c r="D290" s="19" t="s">
        <v>123</v>
      </c>
      <c r="E290" s="20" t="s">
        <v>177</v>
      </c>
      <c r="F290" s="18">
        <v>0.044</v>
      </c>
      <c r="G290" s="18">
        <v>0.0425</v>
      </c>
    </row>
    <row r="291" spans="1:35" ht="12.75">
      <c r="A291" s="13" t="s">
        <v>124</v>
      </c>
      <c r="B291" s="6" t="s">
        <v>1</v>
      </c>
      <c r="C291" s="6" t="s">
        <v>2</v>
      </c>
      <c r="D291" s="6" t="s">
        <v>3</v>
      </c>
      <c r="E291" s="6" t="s">
        <v>112</v>
      </c>
      <c r="F291" s="6" t="s">
        <v>118</v>
      </c>
      <c r="G291" s="6" t="s">
        <v>119</v>
      </c>
      <c r="H291" s="11" t="s">
        <v>113</v>
      </c>
      <c r="I291" s="6" t="s">
        <v>114</v>
      </c>
      <c r="J291" s="13" t="s">
        <v>116</v>
      </c>
      <c r="K291" s="13" t="s">
        <v>115</v>
      </c>
      <c r="L291" s="22" t="s">
        <v>0</v>
      </c>
      <c r="M291" s="13"/>
      <c r="N291" s="13" t="s">
        <v>117</v>
      </c>
      <c r="O291" s="14"/>
      <c r="P291" s="14"/>
      <c r="Q291" s="14"/>
      <c r="R291" s="14"/>
      <c r="S291" s="14"/>
      <c r="T291" s="57"/>
      <c r="U291" s="57"/>
      <c r="V291" s="14"/>
      <c r="W291" s="14"/>
      <c r="X291" s="14"/>
      <c r="Y291" s="14"/>
      <c r="Z291" s="14"/>
      <c r="AA291" s="13"/>
      <c r="AB291" s="13"/>
      <c r="AC291" s="31"/>
      <c r="AD291" s="13"/>
      <c r="AE291" s="31"/>
      <c r="AF291" s="32"/>
      <c r="AG291" s="31"/>
      <c r="AH291" s="12"/>
      <c r="AI291" s="12"/>
    </row>
    <row r="292" spans="1:35" ht="12.75">
      <c r="A292" s="13"/>
      <c r="B292" s="6"/>
      <c r="C292" s="6"/>
      <c r="D292" s="6"/>
      <c r="E292" s="6"/>
      <c r="F292" s="6"/>
      <c r="G292" s="6"/>
      <c r="H292" s="11"/>
      <c r="I292" s="6"/>
      <c r="J292" s="25" t="s">
        <v>132</v>
      </c>
      <c r="K292" s="13"/>
      <c r="L292" s="22"/>
      <c r="M292" s="13"/>
      <c r="O292" s="13" t="s">
        <v>133</v>
      </c>
      <c r="Q292" s="13" t="s">
        <v>134</v>
      </c>
      <c r="R292" s="10" t="s">
        <v>138</v>
      </c>
      <c r="S292" s="10" t="s">
        <v>137</v>
      </c>
      <c r="T292" s="59" t="s">
        <v>157</v>
      </c>
      <c r="U292" s="59" t="s">
        <v>142</v>
      </c>
      <c r="V292" s="13" t="s">
        <v>140</v>
      </c>
      <c r="W292" s="10" t="s">
        <v>141</v>
      </c>
      <c r="X292" s="13" t="s">
        <v>162</v>
      </c>
      <c r="Y292" s="13" t="s">
        <v>163</v>
      </c>
      <c r="Z292" s="14"/>
      <c r="AA292" s="13"/>
      <c r="AB292" s="13"/>
      <c r="AC292" s="31"/>
      <c r="AD292" s="13"/>
      <c r="AE292" s="31"/>
      <c r="AF292" s="32"/>
      <c r="AG292" s="31"/>
      <c r="AH292" s="12"/>
      <c r="AI292" s="12"/>
    </row>
    <row r="293" spans="1:35" ht="12.75">
      <c r="A293" s="13"/>
      <c r="B293" s="6"/>
      <c r="C293" s="6"/>
      <c r="D293" s="6"/>
      <c r="E293" s="6"/>
      <c r="F293" s="6"/>
      <c r="G293" s="6"/>
      <c r="H293" s="11"/>
      <c r="I293" s="6"/>
      <c r="O293" s="6" t="s">
        <v>145</v>
      </c>
      <c r="R293" s="27" t="s">
        <v>150</v>
      </c>
      <c r="S293" s="27" t="s">
        <v>151</v>
      </c>
      <c r="T293" s="60" t="s">
        <v>158</v>
      </c>
      <c r="U293" s="60" t="s">
        <v>152</v>
      </c>
      <c r="V293" s="13" t="s">
        <v>136</v>
      </c>
      <c r="W293" s="13" t="s">
        <v>136</v>
      </c>
      <c r="Z293" s="14"/>
      <c r="AA293" s="13"/>
      <c r="AB293" s="13"/>
      <c r="AC293" s="31"/>
      <c r="AD293" s="13"/>
      <c r="AE293" s="31"/>
      <c r="AF293" s="32"/>
      <c r="AG293" s="31"/>
      <c r="AH293" s="12"/>
      <c r="AI293" s="12"/>
    </row>
    <row r="294" spans="1:41" ht="12.75">
      <c r="A294">
        <v>1</v>
      </c>
      <c r="B294" s="1">
        <v>2019</v>
      </c>
      <c r="C294" t="s">
        <v>4</v>
      </c>
      <c r="D294" t="s">
        <v>38</v>
      </c>
      <c r="E294" t="s">
        <v>13</v>
      </c>
      <c r="F294" t="s">
        <v>16</v>
      </c>
      <c r="G294" t="str">
        <f aca="true" t="shared" si="57" ref="G294:G312">IF(F294="DSL-04","Terrace System",IF(F294="DSL-44","Terrace System With UGO",IF(F294="DWP-03","Sod Waterway",IF(F294="DWP-01","Water and Sediment Control Basin",IF(F294="N340","Cover Crop",IF(F294="DWC-01","Water Impoundment Resevoir","Null"))))))</f>
        <v>Cover Crop</v>
      </c>
      <c r="H294" s="2">
        <v>5</v>
      </c>
      <c r="I294" s="3">
        <v>20023.5</v>
      </c>
      <c r="J294" s="4">
        <v>0</v>
      </c>
      <c r="K294" s="4">
        <v>626.7</v>
      </c>
      <c r="L294" s="5">
        <v>626.7</v>
      </c>
      <c r="M294" t="s">
        <v>11</v>
      </c>
      <c r="N294">
        <f aca="true" t="shared" si="58" ref="N294:N312">IF(F294="N340",0,10)</f>
        <v>0</v>
      </c>
      <c r="P294" s="6" t="s">
        <v>129</v>
      </c>
      <c r="Q294" s="13">
        <f aca="true" t="shared" si="59" ref="Q294:Q312">IF(G294="Cover Crop",0.793,IF(G294="Water Impoundment",0.926,IF(G294=OR("Terrace System","Terrace System With UGO"),0.771,IF(G294="Water and Sediment Control Basin",0.909,IF(G294=OR("Sod Waterway","Grass Waterway"),0.729,IF(G294="Field Borders",0.729,IF(G294="Contour Buffer Strips",0.729,0.952)))))))</f>
        <v>0.793</v>
      </c>
      <c r="R294" s="13" t="s">
        <v>131</v>
      </c>
      <c r="S294" s="13"/>
      <c r="T294" s="61"/>
      <c r="V294" s="13"/>
      <c r="W294" s="13"/>
      <c r="Z294" s="13" t="s">
        <v>154</v>
      </c>
      <c r="AA294" s="6" t="str">
        <f aca="true" t="shared" si="60" ref="AA294:AA312">E294</f>
        <v>MONROE</v>
      </c>
      <c r="AB294" s="6" t="str">
        <f aca="true" t="shared" si="61" ref="AB294:AB312">G294</f>
        <v>Cover Crop</v>
      </c>
      <c r="AC294" s="41">
        <v>2010.33693823384</v>
      </c>
      <c r="AE294" s="41">
        <v>500.0795748732694</v>
      </c>
      <c r="AG294" s="41">
        <v>1510.2573633605707</v>
      </c>
      <c r="AH294" s="33">
        <f aca="true" t="shared" si="62" ref="AH294:AH311">AC294-AE294</f>
        <v>1510.2573633605707</v>
      </c>
      <c r="AJ294" s="9">
        <v>4994.3843753486835</v>
      </c>
      <c r="AL294" s="9">
        <v>1809.663049190825</v>
      </c>
      <c r="AN294" s="9">
        <v>3184.7213261578586</v>
      </c>
      <c r="AO294" s="9">
        <f aca="true" t="shared" si="63" ref="AO294:AO312">AJ294-AL294</f>
        <v>3184.7213261578586</v>
      </c>
    </row>
    <row r="295" spans="1:41" ht="12.75">
      <c r="A295">
        <v>2</v>
      </c>
      <c r="B295" s="1">
        <v>2016</v>
      </c>
      <c r="C295" t="s">
        <v>4</v>
      </c>
      <c r="D295" t="s">
        <v>38</v>
      </c>
      <c r="E295" t="s">
        <v>13</v>
      </c>
      <c r="F295" t="s">
        <v>16</v>
      </c>
      <c r="G295" t="str">
        <f t="shared" si="57"/>
        <v>Cover Crop</v>
      </c>
      <c r="H295" s="2">
        <v>4</v>
      </c>
      <c r="I295" s="3">
        <v>13576</v>
      </c>
      <c r="J295" s="4">
        <v>0</v>
      </c>
      <c r="K295" s="4">
        <v>425.7</v>
      </c>
      <c r="L295" s="5">
        <v>425.7</v>
      </c>
      <c r="M295" t="s">
        <v>11</v>
      </c>
      <c r="N295">
        <f t="shared" si="58"/>
        <v>0</v>
      </c>
      <c r="P295" s="6" t="s">
        <v>129</v>
      </c>
      <c r="Q295" s="13">
        <f t="shared" si="59"/>
        <v>0.793</v>
      </c>
      <c r="R295" s="13" t="s">
        <v>131</v>
      </c>
      <c r="S295" s="13"/>
      <c r="T295" s="61"/>
      <c r="V295" s="13"/>
      <c r="W295" s="13"/>
      <c r="Z295" s="13" t="s">
        <v>154</v>
      </c>
      <c r="AA295" s="6" t="str">
        <f t="shared" si="60"/>
        <v>MONROE</v>
      </c>
      <c r="AB295" s="6" t="str">
        <f t="shared" si="61"/>
        <v>Cover Crop</v>
      </c>
      <c r="AC295" s="41">
        <v>1455.1076603474091</v>
      </c>
      <c r="AE295" s="41">
        <v>358.2252928086816</v>
      </c>
      <c r="AG295" s="41">
        <v>1096.8823675387275</v>
      </c>
      <c r="AH295" s="33">
        <f t="shared" si="62"/>
        <v>1096.8823675387275</v>
      </c>
      <c r="AJ295" s="9">
        <v>3555.349730495495</v>
      </c>
      <c r="AL295" s="9">
        <v>1262.954216174025</v>
      </c>
      <c r="AN295" s="9">
        <v>2292.39551432147</v>
      </c>
      <c r="AO295" s="9">
        <f t="shared" si="63"/>
        <v>2292.39551432147</v>
      </c>
    </row>
    <row r="296" spans="1:41" ht="12.75">
      <c r="A296">
        <v>3</v>
      </c>
      <c r="B296" s="1">
        <v>2019</v>
      </c>
      <c r="C296" t="s">
        <v>4</v>
      </c>
      <c r="D296" t="s">
        <v>5</v>
      </c>
      <c r="E296" t="s">
        <v>13</v>
      </c>
      <c r="F296" t="s">
        <v>16</v>
      </c>
      <c r="G296" t="str">
        <f t="shared" si="57"/>
        <v>Cover Crop</v>
      </c>
      <c r="H296" s="2">
        <v>3</v>
      </c>
      <c r="I296" s="3">
        <v>10159</v>
      </c>
      <c r="J296" s="4">
        <v>0</v>
      </c>
      <c r="K296" s="4">
        <v>404.7</v>
      </c>
      <c r="L296" s="5">
        <v>404.7</v>
      </c>
      <c r="M296" t="s">
        <v>11</v>
      </c>
      <c r="N296">
        <f t="shared" si="58"/>
        <v>0</v>
      </c>
      <c r="P296" s="6" t="s">
        <v>129</v>
      </c>
      <c r="Q296" s="13">
        <f t="shared" si="59"/>
        <v>0.793</v>
      </c>
      <c r="R296" s="13" t="s">
        <v>131</v>
      </c>
      <c r="S296" s="13"/>
      <c r="T296" s="61"/>
      <c r="V296" s="13"/>
      <c r="W296" s="13"/>
      <c r="Z296" s="13" t="s">
        <v>154</v>
      </c>
      <c r="AA296" s="6" t="str">
        <f t="shared" si="60"/>
        <v>MONROE</v>
      </c>
      <c r="AB296" s="6" t="str">
        <f t="shared" si="61"/>
        <v>Cover Crop</v>
      </c>
      <c r="AC296" s="41">
        <v>1394.7938204062168</v>
      </c>
      <c r="AE296" s="41">
        <v>342.9276003170537</v>
      </c>
      <c r="AG296" s="41">
        <v>1051.866220089163</v>
      </c>
      <c r="AH296" s="33">
        <f t="shared" si="62"/>
        <v>1051.866220089163</v>
      </c>
      <c r="AJ296" s="9">
        <v>3400.8122620140934</v>
      </c>
      <c r="AL296" s="9">
        <v>1204.9679358591916</v>
      </c>
      <c r="AN296" s="9">
        <v>2195.844326154902</v>
      </c>
      <c r="AO296" s="9">
        <f t="shared" si="63"/>
        <v>2195.844326154902</v>
      </c>
    </row>
    <row r="297" spans="1:41" ht="12.75">
      <c r="A297">
        <v>4</v>
      </c>
      <c r="B297" s="1">
        <v>2019</v>
      </c>
      <c r="C297" t="s">
        <v>4</v>
      </c>
      <c r="D297" t="s">
        <v>43</v>
      </c>
      <c r="E297" t="s">
        <v>13</v>
      </c>
      <c r="F297" t="s">
        <v>16</v>
      </c>
      <c r="G297" t="str">
        <f t="shared" si="57"/>
        <v>Cover Crop</v>
      </c>
      <c r="H297" s="2">
        <v>3</v>
      </c>
      <c r="I297" s="3">
        <v>8824</v>
      </c>
      <c r="J297" s="4">
        <v>0</v>
      </c>
      <c r="K297" s="4">
        <v>328.9</v>
      </c>
      <c r="L297" s="5">
        <v>328.9</v>
      </c>
      <c r="M297" t="s">
        <v>11</v>
      </c>
      <c r="N297">
        <f t="shared" si="58"/>
        <v>0</v>
      </c>
      <c r="P297" s="6" t="s">
        <v>129</v>
      </c>
      <c r="Q297" s="13">
        <f t="shared" si="59"/>
        <v>0.793</v>
      </c>
      <c r="R297" s="13" t="s">
        <v>131</v>
      </c>
      <c r="S297" s="13"/>
      <c r="T297" s="61"/>
      <c r="V297" s="13"/>
      <c r="W297" s="13"/>
      <c r="Z297" s="13" t="s">
        <v>154</v>
      </c>
      <c r="AA297" s="6" t="str">
        <f t="shared" si="60"/>
        <v>MONROE</v>
      </c>
      <c r="AB297" s="6" t="str">
        <f t="shared" si="61"/>
        <v>Cover Crop</v>
      </c>
      <c r="AC297" s="41">
        <v>1172.4282115314638</v>
      </c>
      <c r="AE297" s="41">
        <v>286.74531195216446</v>
      </c>
      <c r="AG297" s="41">
        <v>885.6828995792994</v>
      </c>
      <c r="AH297" s="33">
        <f t="shared" si="62"/>
        <v>885.6828995792994</v>
      </c>
      <c r="AJ297" s="9">
        <v>2834.5303763156467</v>
      </c>
      <c r="AL297" s="9">
        <v>993.9107071905585</v>
      </c>
      <c r="AN297" s="9">
        <v>1840.6196691250882</v>
      </c>
      <c r="AO297" s="9">
        <f t="shared" si="63"/>
        <v>1840.6196691250882</v>
      </c>
    </row>
    <row r="298" spans="1:41" ht="12.75">
      <c r="A298">
        <v>5</v>
      </c>
      <c r="B298" s="1">
        <v>2019</v>
      </c>
      <c r="C298" t="s">
        <v>4</v>
      </c>
      <c r="D298" t="s">
        <v>21</v>
      </c>
      <c r="E298" t="s">
        <v>13</v>
      </c>
      <c r="F298" t="s">
        <v>16</v>
      </c>
      <c r="G298" t="str">
        <f t="shared" si="57"/>
        <v>Cover Crop</v>
      </c>
      <c r="H298" s="2">
        <v>4</v>
      </c>
      <c r="I298" s="3">
        <v>6262</v>
      </c>
      <c r="J298" s="4">
        <v>0</v>
      </c>
      <c r="K298" s="4">
        <v>222.8</v>
      </c>
      <c r="L298" s="5">
        <v>222.8</v>
      </c>
      <c r="M298" t="s">
        <v>11</v>
      </c>
      <c r="N298">
        <f t="shared" si="58"/>
        <v>0</v>
      </c>
      <c r="P298" s="6" t="s">
        <v>129</v>
      </c>
      <c r="Q298" s="13">
        <f t="shared" si="59"/>
        <v>0.793</v>
      </c>
      <c r="R298" s="13" t="s">
        <v>131</v>
      </c>
      <c r="S298" s="13"/>
      <c r="T298" s="61"/>
      <c r="V298" s="13"/>
      <c r="W298" s="13"/>
      <c r="Z298" s="13" t="s">
        <v>154</v>
      </c>
      <c r="AA298" s="6" t="str">
        <f t="shared" si="60"/>
        <v>MONROE</v>
      </c>
      <c r="AB298" s="6" t="str">
        <f t="shared" si="61"/>
        <v>Cover Crop</v>
      </c>
      <c r="AC298" s="41">
        <v>845.7104563176728</v>
      </c>
      <c r="AE298" s="41">
        <v>204.90376515218122</v>
      </c>
      <c r="AG298" s="41">
        <v>640.8066911654915</v>
      </c>
      <c r="AH298" s="33">
        <f t="shared" si="62"/>
        <v>640.8066911654915</v>
      </c>
      <c r="AJ298" s="9">
        <v>2013.7677429856644</v>
      </c>
      <c r="AL298" s="9">
        <v>692.6659715013748</v>
      </c>
      <c r="AN298" s="9">
        <v>1321.1017714842897</v>
      </c>
      <c r="AO298" s="9">
        <f t="shared" si="63"/>
        <v>1321.1017714842897</v>
      </c>
    </row>
    <row r="299" spans="1:41" ht="12.75">
      <c r="A299">
        <v>6</v>
      </c>
      <c r="B299" s="1">
        <v>2019</v>
      </c>
      <c r="C299" t="s">
        <v>4</v>
      </c>
      <c r="D299" t="s">
        <v>42</v>
      </c>
      <c r="E299" t="s">
        <v>13</v>
      </c>
      <c r="F299" t="s">
        <v>16</v>
      </c>
      <c r="G299" t="str">
        <f t="shared" si="57"/>
        <v>Cover Crop</v>
      </c>
      <c r="H299" s="2">
        <v>5</v>
      </c>
      <c r="I299" s="3">
        <v>5716.5</v>
      </c>
      <c r="J299" s="4">
        <v>0</v>
      </c>
      <c r="K299" s="4">
        <v>179.3</v>
      </c>
      <c r="L299" s="5">
        <v>179.3</v>
      </c>
      <c r="M299" t="s">
        <v>11</v>
      </c>
      <c r="N299">
        <f t="shared" si="58"/>
        <v>0</v>
      </c>
      <c r="P299" s="6" t="s">
        <v>129</v>
      </c>
      <c r="Q299" s="13">
        <f t="shared" si="59"/>
        <v>0.793</v>
      </c>
      <c r="R299" s="13" t="s">
        <v>131</v>
      </c>
      <c r="S299" s="13"/>
      <c r="T299" s="61"/>
      <c r="V299" s="13"/>
      <c r="W299" s="13"/>
      <c r="Z299" s="13" t="s">
        <v>154</v>
      </c>
      <c r="AA299" s="6" t="str">
        <f t="shared" si="60"/>
        <v>MONROE</v>
      </c>
      <c r="AB299" s="6" t="str">
        <f t="shared" si="61"/>
        <v>Cover Crop</v>
      </c>
      <c r="AC299" s="41">
        <v>912.3745785332395</v>
      </c>
      <c r="AE299" s="41">
        <v>212.8768740872158</v>
      </c>
      <c r="AG299" s="41">
        <v>699.4977044460237</v>
      </c>
      <c r="AH299" s="33">
        <f t="shared" si="62"/>
        <v>699.4977044460237</v>
      </c>
      <c r="AJ299" s="9">
        <v>2042.017930912178</v>
      </c>
      <c r="AL299" s="9">
        <v>644.662781413854</v>
      </c>
      <c r="AN299" s="9">
        <v>1397.355149498324</v>
      </c>
      <c r="AO299" s="9">
        <f t="shared" si="63"/>
        <v>1397.355149498324</v>
      </c>
    </row>
    <row r="300" spans="1:41" ht="12.75">
      <c r="A300">
        <v>7</v>
      </c>
      <c r="B300" s="1">
        <v>2016</v>
      </c>
      <c r="C300" t="s">
        <v>4</v>
      </c>
      <c r="D300" t="s">
        <v>37</v>
      </c>
      <c r="E300" t="s">
        <v>13</v>
      </c>
      <c r="F300" t="s">
        <v>16</v>
      </c>
      <c r="G300" t="str">
        <f t="shared" si="57"/>
        <v>Cover Crop</v>
      </c>
      <c r="H300" s="2">
        <v>1</v>
      </c>
      <c r="I300" s="3">
        <v>4000</v>
      </c>
      <c r="J300" s="4">
        <v>0</v>
      </c>
      <c r="K300" s="4">
        <v>156.5</v>
      </c>
      <c r="L300" s="5">
        <v>156.5</v>
      </c>
      <c r="M300" t="s">
        <v>11</v>
      </c>
      <c r="N300">
        <f t="shared" si="58"/>
        <v>0</v>
      </c>
      <c r="P300" s="6" t="s">
        <v>129</v>
      </c>
      <c r="Q300" s="13">
        <f t="shared" si="59"/>
        <v>0.793</v>
      </c>
      <c r="R300" s="13" t="s">
        <v>131</v>
      </c>
      <c r="S300" s="13"/>
      <c r="T300" s="61"/>
      <c r="V300" s="13"/>
      <c r="W300" s="13"/>
      <c r="Z300" s="13" t="s">
        <v>154</v>
      </c>
      <c r="AA300" s="6" t="str">
        <f t="shared" si="60"/>
        <v>MONROE</v>
      </c>
      <c r="AB300" s="6" t="str">
        <f t="shared" si="61"/>
        <v>Cover Crop</v>
      </c>
      <c r="AC300" s="41">
        <v>808.7401928294382</v>
      </c>
      <c r="AE300" s="41">
        <v>188.3707376835448</v>
      </c>
      <c r="AG300" s="41">
        <v>620.3694551458934</v>
      </c>
      <c r="AH300" s="33">
        <f t="shared" si="62"/>
        <v>620.3694551458934</v>
      </c>
      <c r="AJ300" s="9">
        <v>1804.8693245158652</v>
      </c>
      <c r="AL300" s="9">
        <v>567.347679178703</v>
      </c>
      <c r="AN300" s="9">
        <v>1237.5216453371622</v>
      </c>
      <c r="AO300" s="9">
        <f t="shared" si="63"/>
        <v>1237.5216453371622</v>
      </c>
    </row>
    <row r="301" spans="1:41" ht="12.75">
      <c r="A301">
        <v>8</v>
      </c>
      <c r="B301" s="1">
        <v>2020</v>
      </c>
      <c r="C301" t="s">
        <v>4</v>
      </c>
      <c r="D301" t="s">
        <v>54</v>
      </c>
      <c r="E301" t="s">
        <v>13</v>
      </c>
      <c r="F301" t="s">
        <v>16</v>
      </c>
      <c r="G301" t="str">
        <f t="shared" si="57"/>
        <v>Cover Crop</v>
      </c>
      <c r="H301" s="2">
        <v>1</v>
      </c>
      <c r="I301" s="3">
        <v>4000</v>
      </c>
      <c r="J301" s="4">
        <v>0</v>
      </c>
      <c r="K301" s="4">
        <v>131.9</v>
      </c>
      <c r="L301" s="5">
        <v>131.9</v>
      </c>
      <c r="M301" t="s">
        <v>11</v>
      </c>
      <c r="N301">
        <f t="shared" si="58"/>
        <v>0</v>
      </c>
      <c r="P301" s="6" t="s">
        <v>129</v>
      </c>
      <c r="Q301" s="13">
        <f t="shared" si="59"/>
        <v>0.793</v>
      </c>
      <c r="R301" s="13" t="s">
        <v>131</v>
      </c>
      <c r="S301" s="13"/>
      <c r="T301" s="61"/>
      <c r="V301" s="13"/>
      <c r="W301" s="13"/>
      <c r="Z301" s="13" t="s">
        <v>154</v>
      </c>
      <c r="AA301" s="6" t="str">
        <f t="shared" si="60"/>
        <v>MONROE</v>
      </c>
      <c r="AB301" s="6" t="str">
        <f t="shared" si="61"/>
        <v>Cover Crop</v>
      </c>
      <c r="AC301" s="41">
        <v>694.9941179340382</v>
      </c>
      <c r="AE301" s="41">
        <v>161.53039067803002</v>
      </c>
      <c r="AG301" s="41">
        <v>533.4637272560082</v>
      </c>
      <c r="AH301" s="33">
        <f t="shared" si="62"/>
        <v>533.4637272560082</v>
      </c>
      <c r="AJ301" s="9">
        <v>1545.4893194246588</v>
      </c>
      <c r="AL301" s="9">
        <v>483.2023610417791</v>
      </c>
      <c r="AN301" s="9">
        <v>1062.2869583828797</v>
      </c>
      <c r="AO301" s="9">
        <f t="shared" si="63"/>
        <v>1062.2869583828797</v>
      </c>
    </row>
    <row r="302" spans="1:41" ht="12.75">
      <c r="A302">
        <v>9</v>
      </c>
      <c r="B302" s="1">
        <v>2016</v>
      </c>
      <c r="C302" t="s">
        <v>4</v>
      </c>
      <c r="D302" t="s">
        <v>40</v>
      </c>
      <c r="E302" t="s">
        <v>13</v>
      </c>
      <c r="F302" t="s">
        <v>16</v>
      </c>
      <c r="G302" t="str">
        <f t="shared" si="57"/>
        <v>Cover Crop</v>
      </c>
      <c r="H302" s="2">
        <v>1</v>
      </c>
      <c r="I302" s="3">
        <v>3622.5</v>
      </c>
      <c r="J302" s="4">
        <v>0</v>
      </c>
      <c r="K302" s="4">
        <v>118.5</v>
      </c>
      <c r="L302" s="5">
        <v>118.5</v>
      </c>
      <c r="M302" t="s">
        <v>11</v>
      </c>
      <c r="N302">
        <f t="shared" si="58"/>
        <v>0</v>
      </c>
      <c r="P302" s="6" t="s">
        <v>129</v>
      </c>
      <c r="Q302" s="13">
        <f t="shared" si="59"/>
        <v>0.793</v>
      </c>
      <c r="R302" s="13" t="s">
        <v>131</v>
      </c>
      <c r="S302" s="13"/>
      <c r="T302" s="61"/>
      <c r="V302" s="13"/>
      <c r="W302" s="13"/>
      <c r="Z302" s="13" t="s">
        <v>154</v>
      </c>
      <c r="AA302" s="6" t="str">
        <f t="shared" si="60"/>
        <v>MONROE</v>
      </c>
      <c r="AB302" s="6" t="str">
        <f t="shared" si="61"/>
        <v>Cover Crop</v>
      </c>
      <c r="AC302" s="41">
        <v>632.0497597669631</v>
      </c>
      <c r="AE302" s="41">
        <v>146.706120434639</v>
      </c>
      <c r="AG302" s="41">
        <v>485.34363933232413</v>
      </c>
      <c r="AH302" s="33">
        <f t="shared" si="62"/>
        <v>485.34363933232413</v>
      </c>
      <c r="AJ302" s="9">
        <v>1402.4099073896346</v>
      </c>
      <c r="AL302" s="9">
        <v>436.99634531504967</v>
      </c>
      <c r="AN302" s="9">
        <v>965.4135620745849</v>
      </c>
      <c r="AO302" s="9">
        <f t="shared" si="63"/>
        <v>965.4135620745849</v>
      </c>
    </row>
    <row r="303" spans="1:41" ht="13.5" thickBot="1">
      <c r="A303" s="26">
        <v>10</v>
      </c>
      <c r="B303" s="45">
        <v>2019</v>
      </c>
      <c r="C303" s="26" t="s">
        <v>4</v>
      </c>
      <c r="D303" s="26" t="s">
        <v>37</v>
      </c>
      <c r="E303" s="26" t="s">
        <v>13</v>
      </c>
      <c r="F303" s="26" t="s">
        <v>16</v>
      </c>
      <c r="G303" s="26" t="str">
        <f t="shared" si="57"/>
        <v>Cover Crop</v>
      </c>
      <c r="H303" s="46">
        <v>3</v>
      </c>
      <c r="I303" s="47">
        <v>3442.5</v>
      </c>
      <c r="J303" s="48">
        <v>0</v>
      </c>
      <c r="K303" s="48">
        <v>108</v>
      </c>
      <c r="L303" s="49">
        <v>108</v>
      </c>
      <c r="M303" s="26" t="s">
        <v>11</v>
      </c>
      <c r="N303" s="26">
        <f t="shared" si="58"/>
        <v>0</v>
      </c>
      <c r="O303" s="50"/>
      <c r="P303" s="50" t="s">
        <v>129</v>
      </c>
      <c r="Q303" s="51">
        <f t="shared" si="59"/>
        <v>0.793</v>
      </c>
      <c r="R303" s="51" t="s">
        <v>131</v>
      </c>
      <c r="S303" s="51"/>
      <c r="T303" s="62"/>
      <c r="U303" s="63"/>
      <c r="V303" s="51"/>
      <c r="W303" s="51"/>
      <c r="X303" s="26"/>
      <c r="Y303" s="26"/>
      <c r="Z303" s="51" t="s">
        <v>154</v>
      </c>
      <c r="AA303" s="50" t="str">
        <f t="shared" si="60"/>
        <v>MONROE</v>
      </c>
      <c r="AB303" s="50" t="str">
        <f t="shared" si="61"/>
        <v>Cover Crop</v>
      </c>
      <c r="AC303" s="42">
        <v>582.1687881004422</v>
      </c>
      <c r="AD303" s="26"/>
      <c r="AE303" s="42">
        <v>134.97439548776873</v>
      </c>
      <c r="AF303" s="30"/>
      <c r="AG303" s="42">
        <v>447.1943926126734</v>
      </c>
      <c r="AH303" s="34">
        <f t="shared" si="62"/>
        <v>447.1943926126734</v>
      </c>
      <c r="AJ303" s="30">
        <v>1289.2792609745252</v>
      </c>
      <c r="AK303" s="30"/>
      <c r="AL303" s="30">
        <v>400.5797893375301</v>
      </c>
      <c r="AM303" s="30"/>
      <c r="AN303" s="30">
        <v>888.6994716369951</v>
      </c>
      <c r="AO303" s="30">
        <f t="shared" si="63"/>
        <v>888.6994716369951</v>
      </c>
    </row>
    <row r="304" spans="1:41" ht="13.5" thickTop="1">
      <c r="A304">
        <v>11</v>
      </c>
      <c r="B304" s="1">
        <v>2019</v>
      </c>
      <c r="C304" t="s">
        <v>4</v>
      </c>
      <c r="D304" t="s">
        <v>41</v>
      </c>
      <c r="E304" t="s">
        <v>13</v>
      </c>
      <c r="F304" t="s">
        <v>16</v>
      </c>
      <c r="G304" t="str">
        <f t="shared" si="57"/>
        <v>Cover Crop</v>
      </c>
      <c r="H304" s="2">
        <v>2</v>
      </c>
      <c r="I304" s="3">
        <v>3023</v>
      </c>
      <c r="J304" s="4">
        <v>0</v>
      </c>
      <c r="K304" s="4">
        <v>88.2</v>
      </c>
      <c r="L304" s="5">
        <v>88.2</v>
      </c>
      <c r="M304" t="s">
        <v>11</v>
      </c>
      <c r="N304">
        <f t="shared" si="58"/>
        <v>0</v>
      </c>
      <c r="P304" s="6" t="s">
        <v>129</v>
      </c>
      <c r="Q304" s="13">
        <f t="shared" si="59"/>
        <v>0.793</v>
      </c>
      <c r="R304" s="13" t="s">
        <v>131</v>
      </c>
      <c r="S304" s="13"/>
      <c r="T304" s="61"/>
      <c r="V304" s="13"/>
      <c r="W304" s="13"/>
      <c r="Z304" s="13" t="s">
        <v>154</v>
      </c>
      <c r="AA304" s="6" t="str">
        <f t="shared" si="60"/>
        <v>MONROE</v>
      </c>
      <c r="AB304" s="6" t="str">
        <f t="shared" si="61"/>
        <v>Cover Crop</v>
      </c>
      <c r="AC304" s="41">
        <v>486.5571953373087</v>
      </c>
      <c r="AE304" s="41">
        <v>112.5307954547875</v>
      </c>
      <c r="AG304" s="41">
        <v>374.0263998825212</v>
      </c>
      <c r="AH304" s="33">
        <f t="shared" si="62"/>
        <v>374.0263998825212</v>
      </c>
      <c r="AJ304" s="9">
        <v>1073.1283995933427</v>
      </c>
      <c r="AL304" s="9">
        <v>331.3250809403946</v>
      </c>
      <c r="AN304" s="9">
        <v>741.8033186529481</v>
      </c>
      <c r="AO304" s="9">
        <f t="shared" si="63"/>
        <v>741.8033186529481</v>
      </c>
    </row>
    <row r="305" spans="1:41" ht="12.75">
      <c r="A305">
        <v>12</v>
      </c>
      <c r="B305" s="1">
        <v>2020</v>
      </c>
      <c r="C305" t="s">
        <v>4</v>
      </c>
      <c r="D305" t="s">
        <v>41</v>
      </c>
      <c r="E305" t="s">
        <v>13</v>
      </c>
      <c r="F305" t="s">
        <v>16</v>
      </c>
      <c r="G305" t="str">
        <f t="shared" si="57"/>
        <v>Cover Crop</v>
      </c>
      <c r="H305" s="2">
        <v>2</v>
      </c>
      <c r="I305" s="3">
        <v>2724</v>
      </c>
      <c r="J305" s="4">
        <v>0</v>
      </c>
      <c r="K305" s="4">
        <v>86.3</v>
      </c>
      <c r="L305" s="5">
        <v>86.3</v>
      </c>
      <c r="M305" t="s">
        <v>11</v>
      </c>
      <c r="N305">
        <f t="shared" si="58"/>
        <v>0</v>
      </c>
      <c r="P305" s="6" t="s">
        <v>129</v>
      </c>
      <c r="Q305" s="13">
        <f t="shared" si="59"/>
        <v>0.793</v>
      </c>
      <c r="R305" s="13" t="s">
        <v>131</v>
      </c>
      <c r="S305" s="13"/>
      <c r="T305" s="61"/>
      <c r="V305" s="13"/>
      <c r="W305" s="13"/>
      <c r="Z305" s="13" t="s">
        <v>154</v>
      </c>
      <c r="AA305" s="6" t="str">
        <f t="shared" si="60"/>
        <v>MONROE</v>
      </c>
      <c r="AB305" s="6" t="str">
        <f t="shared" si="61"/>
        <v>Cover Crop</v>
      </c>
      <c r="AC305" s="41">
        <v>477.2621926340048</v>
      </c>
      <c r="AE305" s="41">
        <v>110.35224501495492</v>
      </c>
      <c r="AG305" s="41">
        <v>366.9099476190499</v>
      </c>
      <c r="AH305" s="33">
        <f t="shared" si="62"/>
        <v>366.9099476190499</v>
      </c>
      <c r="AJ305" s="9">
        <v>1052.1681904639763</v>
      </c>
      <c r="AL305" s="9">
        <v>324.6342059246896</v>
      </c>
      <c r="AN305" s="9">
        <v>727.5339845392867</v>
      </c>
      <c r="AO305" s="9">
        <f t="shared" si="63"/>
        <v>727.5339845392867</v>
      </c>
    </row>
    <row r="306" spans="1:41" ht="12.75">
      <c r="A306">
        <v>13</v>
      </c>
      <c r="B306" s="1">
        <v>2019</v>
      </c>
      <c r="C306" t="s">
        <v>4</v>
      </c>
      <c r="D306" t="s">
        <v>52</v>
      </c>
      <c r="E306" t="s">
        <v>13</v>
      </c>
      <c r="F306" t="s">
        <v>16</v>
      </c>
      <c r="G306" t="str">
        <f t="shared" si="57"/>
        <v>Cover Crop</v>
      </c>
      <c r="H306" s="2">
        <v>3</v>
      </c>
      <c r="I306" s="3">
        <v>2095.5</v>
      </c>
      <c r="J306" s="4">
        <v>0</v>
      </c>
      <c r="K306" s="4">
        <v>63.1</v>
      </c>
      <c r="L306" s="5">
        <v>63.1</v>
      </c>
      <c r="M306" t="s">
        <v>11</v>
      </c>
      <c r="N306">
        <f t="shared" si="58"/>
        <v>0</v>
      </c>
      <c r="P306" s="6" t="s">
        <v>129</v>
      </c>
      <c r="Q306" s="13">
        <f t="shared" si="59"/>
        <v>0.793</v>
      </c>
      <c r="R306" s="13" t="s">
        <v>131</v>
      </c>
      <c r="S306" s="13"/>
      <c r="T306" s="61"/>
      <c r="V306" s="13"/>
      <c r="W306" s="13"/>
      <c r="Z306" s="13" t="s">
        <v>154</v>
      </c>
      <c r="AA306" s="6" t="str">
        <f t="shared" si="60"/>
        <v>MONROE</v>
      </c>
      <c r="AB306" s="6" t="str">
        <f t="shared" si="61"/>
        <v>Cover Crop</v>
      </c>
      <c r="AC306" s="41">
        <v>361.6965391837865</v>
      </c>
      <c r="AE306" s="41">
        <v>83.32276042351288</v>
      </c>
      <c r="AG306" s="41">
        <v>278.37377876027364</v>
      </c>
      <c r="AH306" s="33">
        <f t="shared" si="62"/>
        <v>278.37377876027364</v>
      </c>
      <c r="AJ306" s="9">
        <v>792.4715901486859</v>
      </c>
      <c r="AL306" s="9">
        <v>242.15648753232608</v>
      </c>
      <c r="AN306" s="9">
        <v>550.3151026163598</v>
      </c>
      <c r="AO306" s="9">
        <f t="shared" si="63"/>
        <v>550.3151026163598</v>
      </c>
    </row>
    <row r="307" spans="1:41" ht="12.75">
      <c r="A307">
        <v>14</v>
      </c>
      <c r="B307" s="1">
        <v>2016</v>
      </c>
      <c r="C307" t="s">
        <v>4</v>
      </c>
      <c r="D307" t="s">
        <v>21</v>
      </c>
      <c r="E307" t="s">
        <v>13</v>
      </c>
      <c r="F307" t="s">
        <v>16</v>
      </c>
      <c r="G307" t="str">
        <f t="shared" si="57"/>
        <v>Cover Crop</v>
      </c>
      <c r="H307" s="2">
        <v>1</v>
      </c>
      <c r="I307" s="3">
        <v>1375.5</v>
      </c>
      <c r="J307" s="4">
        <v>0</v>
      </c>
      <c r="K307" s="4">
        <v>43.6</v>
      </c>
      <c r="L307" s="5">
        <v>43.6</v>
      </c>
      <c r="M307" t="s">
        <v>11</v>
      </c>
      <c r="N307">
        <f t="shared" si="58"/>
        <v>0</v>
      </c>
      <c r="P307" s="6" t="s">
        <v>129</v>
      </c>
      <c r="Q307" s="13">
        <f t="shared" si="59"/>
        <v>0.793</v>
      </c>
      <c r="R307" s="13" t="s">
        <v>131</v>
      </c>
      <c r="S307" s="13"/>
      <c r="T307" s="61"/>
      <c r="V307" s="13"/>
      <c r="W307" s="13"/>
      <c r="Z307" s="13" t="s">
        <v>154</v>
      </c>
      <c r="AA307" s="6" t="str">
        <f t="shared" si="60"/>
        <v>MONROE</v>
      </c>
      <c r="AB307" s="6" t="str">
        <f t="shared" si="61"/>
        <v>Cover Crop</v>
      </c>
      <c r="AC307" s="41">
        <v>260.76366144497166</v>
      </c>
      <c r="AE307" s="41">
        <v>59.81783622376281</v>
      </c>
      <c r="AG307" s="41">
        <v>200.94582522120885</v>
      </c>
      <c r="AH307" s="33">
        <f t="shared" si="62"/>
        <v>200.94582522120885</v>
      </c>
      <c r="AJ307" s="9">
        <v>567.2867500512925</v>
      </c>
      <c r="AL307" s="9">
        <v>171.40313160292328</v>
      </c>
      <c r="AN307" s="9">
        <v>395.88361844836925</v>
      </c>
      <c r="AO307" s="9">
        <f t="shared" si="63"/>
        <v>395.88361844836925</v>
      </c>
    </row>
    <row r="308" spans="1:41" ht="12.75">
      <c r="A308">
        <v>15</v>
      </c>
      <c r="B308" s="1">
        <v>2020</v>
      </c>
      <c r="C308" t="s">
        <v>4</v>
      </c>
      <c r="D308" t="s">
        <v>52</v>
      </c>
      <c r="E308" t="s">
        <v>13</v>
      </c>
      <c r="F308" t="s">
        <v>16</v>
      </c>
      <c r="G308" t="str">
        <f t="shared" si="57"/>
        <v>Cover Crop</v>
      </c>
      <c r="H308" s="2">
        <v>1</v>
      </c>
      <c r="I308" s="3">
        <v>1348.5</v>
      </c>
      <c r="J308" s="4">
        <v>0</v>
      </c>
      <c r="K308" s="4">
        <v>42.7</v>
      </c>
      <c r="L308" s="5">
        <v>42.7</v>
      </c>
      <c r="M308" t="s">
        <v>11</v>
      </c>
      <c r="N308">
        <f t="shared" si="58"/>
        <v>0</v>
      </c>
      <c r="P308" s="6" t="s">
        <v>129</v>
      </c>
      <c r="Q308" s="13">
        <f t="shared" si="59"/>
        <v>0.793</v>
      </c>
      <c r="R308" s="13" t="s">
        <v>131</v>
      </c>
      <c r="S308" s="13"/>
      <c r="T308" s="61"/>
      <c r="V308" s="13"/>
      <c r="W308" s="13"/>
      <c r="Z308" s="13" t="s">
        <v>154</v>
      </c>
      <c r="AA308" s="6" t="str">
        <f t="shared" si="60"/>
        <v>MONROE</v>
      </c>
      <c r="AB308" s="6" t="str">
        <f t="shared" si="61"/>
        <v>Cover Crop</v>
      </c>
      <c r="AC308" s="41">
        <v>255.99488350697354</v>
      </c>
      <c r="AE308" s="41">
        <v>58.71015372100575</v>
      </c>
      <c r="AG308" s="41">
        <v>197.28472978596778</v>
      </c>
      <c r="AH308" s="33">
        <f t="shared" si="62"/>
        <v>197.28472978596778</v>
      </c>
      <c r="AJ308" s="9">
        <v>556.6929900816665</v>
      </c>
      <c r="AL308" s="9">
        <v>168.0960651032458</v>
      </c>
      <c r="AN308" s="9">
        <v>388.5969249784207</v>
      </c>
      <c r="AO308" s="9">
        <f t="shared" si="63"/>
        <v>388.5969249784207</v>
      </c>
    </row>
    <row r="309" spans="1:41" ht="12.75">
      <c r="A309">
        <v>16</v>
      </c>
      <c r="B309" s="1">
        <v>2016</v>
      </c>
      <c r="C309" t="s">
        <v>4</v>
      </c>
      <c r="D309" t="s">
        <v>41</v>
      </c>
      <c r="E309" t="s">
        <v>13</v>
      </c>
      <c r="F309" t="s">
        <v>16</v>
      </c>
      <c r="G309" t="str">
        <f t="shared" si="57"/>
        <v>Cover Crop</v>
      </c>
      <c r="H309" s="2">
        <v>1</v>
      </c>
      <c r="I309" s="3">
        <v>1297.5</v>
      </c>
      <c r="J309" s="4">
        <v>0</v>
      </c>
      <c r="K309" s="4">
        <v>41</v>
      </c>
      <c r="L309" s="5">
        <v>41</v>
      </c>
      <c r="M309" t="s">
        <v>11</v>
      </c>
      <c r="N309">
        <f t="shared" si="58"/>
        <v>0</v>
      </c>
      <c r="P309" s="6" t="s">
        <v>129</v>
      </c>
      <c r="Q309" s="13">
        <f t="shared" si="59"/>
        <v>0.793</v>
      </c>
      <c r="R309" s="13" t="s">
        <v>131</v>
      </c>
      <c r="S309" s="13"/>
      <c r="T309" s="61"/>
      <c r="V309" s="13"/>
      <c r="W309" s="13"/>
      <c r="Z309" s="13" t="s">
        <v>154</v>
      </c>
      <c r="AA309" s="6" t="str">
        <f t="shared" si="60"/>
        <v>MONROE</v>
      </c>
      <c r="AB309" s="6" t="str">
        <f t="shared" si="61"/>
        <v>Cover Crop</v>
      </c>
      <c r="AC309" s="41">
        <v>246.95570588992757</v>
      </c>
      <c r="AE309" s="41">
        <v>56.61134695616002</v>
      </c>
      <c r="AG309" s="41">
        <v>190.34435893376755</v>
      </c>
      <c r="AH309" s="33">
        <f t="shared" si="62"/>
        <v>190.34435893376755</v>
      </c>
      <c r="AJ309" s="9">
        <v>536.6253073900605</v>
      </c>
      <c r="AL309" s="9">
        <v>161.83753376814946</v>
      </c>
      <c r="AN309" s="9">
        <v>374.787773621911</v>
      </c>
      <c r="AO309" s="9">
        <f t="shared" si="63"/>
        <v>374.787773621911</v>
      </c>
    </row>
    <row r="310" spans="1:41" ht="12.75">
      <c r="A310">
        <v>17</v>
      </c>
      <c r="B310" s="1">
        <v>2016</v>
      </c>
      <c r="C310" t="s">
        <v>4</v>
      </c>
      <c r="D310" t="s">
        <v>19</v>
      </c>
      <c r="E310" t="s">
        <v>13</v>
      </c>
      <c r="F310" t="s">
        <v>16</v>
      </c>
      <c r="G310" t="str">
        <f t="shared" si="57"/>
        <v>Cover Crop</v>
      </c>
      <c r="H310" s="2">
        <v>1</v>
      </c>
      <c r="I310" s="3">
        <v>1319.5</v>
      </c>
      <c r="J310" s="4">
        <v>0</v>
      </c>
      <c r="K310" s="4">
        <v>31.3</v>
      </c>
      <c r="L310" s="5">
        <v>31.3</v>
      </c>
      <c r="M310" t="s">
        <v>11</v>
      </c>
      <c r="N310">
        <f t="shared" si="58"/>
        <v>0</v>
      </c>
      <c r="P310" s="6" t="s">
        <v>129</v>
      </c>
      <c r="Q310" s="13">
        <f t="shared" si="59"/>
        <v>0.793</v>
      </c>
      <c r="R310" s="13" t="s">
        <v>131</v>
      </c>
      <c r="S310" s="13"/>
      <c r="T310" s="61"/>
      <c r="V310" s="13"/>
      <c r="W310" s="13"/>
      <c r="Z310" s="13" t="s">
        <v>154</v>
      </c>
      <c r="AA310" s="6" t="str">
        <f t="shared" si="60"/>
        <v>MONROE</v>
      </c>
      <c r="AB310" s="6" t="str">
        <f t="shared" si="61"/>
        <v>Cover Crop</v>
      </c>
      <c r="AC310" s="41">
        <v>194.4915335570673</v>
      </c>
      <c r="AE310" s="41">
        <v>44.45205099988314</v>
      </c>
      <c r="AG310" s="41">
        <v>150.03948255718416</v>
      </c>
      <c r="AH310" s="33">
        <f t="shared" si="62"/>
        <v>150.03948255718416</v>
      </c>
      <c r="AJ310" s="9">
        <v>420.50749215986326</v>
      </c>
      <c r="AL310" s="9">
        <v>125.79299667787541</v>
      </c>
      <c r="AN310" s="9">
        <v>294.71449548198785</v>
      </c>
      <c r="AO310" s="9">
        <f t="shared" si="63"/>
        <v>294.71449548198785</v>
      </c>
    </row>
    <row r="311" spans="1:41" ht="12.75">
      <c r="A311">
        <v>18</v>
      </c>
      <c r="B311" s="1">
        <v>2019</v>
      </c>
      <c r="C311" t="s">
        <v>4</v>
      </c>
      <c r="D311" t="s">
        <v>40</v>
      </c>
      <c r="E311" t="s">
        <v>13</v>
      </c>
      <c r="F311" t="s">
        <v>16</v>
      </c>
      <c r="G311" t="str">
        <f t="shared" si="57"/>
        <v>Cover Crop</v>
      </c>
      <c r="H311" s="2">
        <v>1</v>
      </c>
      <c r="I311" s="3">
        <v>772.5</v>
      </c>
      <c r="J311" s="4">
        <v>0</v>
      </c>
      <c r="K311" s="4">
        <v>23.5</v>
      </c>
      <c r="L311" s="5">
        <v>23.5</v>
      </c>
      <c r="M311" t="s">
        <v>11</v>
      </c>
      <c r="N311">
        <f t="shared" si="58"/>
        <v>0</v>
      </c>
      <c r="P311" s="6" t="s">
        <v>129</v>
      </c>
      <c r="Q311" s="13">
        <f t="shared" si="59"/>
        <v>0.793</v>
      </c>
      <c r="R311" s="13" t="s">
        <v>131</v>
      </c>
      <c r="S311" s="13"/>
      <c r="T311" s="61"/>
      <c r="V311" s="13"/>
      <c r="W311" s="13"/>
      <c r="Z311" s="13" t="s">
        <v>154</v>
      </c>
      <c r="AA311" s="6" t="str">
        <f t="shared" si="60"/>
        <v>MONROE</v>
      </c>
      <c r="AB311" s="6" t="str">
        <f t="shared" si="61"/>
        <v>Cover Crop</v>
      </c>
      <c r="AC311" s="41">
        <v>150.94477306491402</v>
      </c>
      <c r="AE311" s="41">
        <v>34.393144174881286</v>
      </c>
      <c r="AG311" s="41">
        <v>116.55162889003273</v>
      </c>
      <c r="AH311" s="33">
        <f t="shared" si="62"/>
        <v>116.55162889003273</v>
      </c>
      <c r="AJ311" s="9">
        <v>324.6633572179471</v>
      </c>
      <c r="AL311" s="9">
        <v>96.2972231332019</v>
      </c>
      <c r="AN311" s="9">
        <v>228.36613408474523</v>
      </c>
      <c r="AO311" s="9">
        <f t="shared" si="63"/>
        <v>228.36613408474523</v>
      </c>
    </row>
    <row r="312" spans="1:41" ht="13.5" thickBot="1">
      <c r="A312">
        <v>19</v>
      </c>
      <c r="B312" s="1">
        <v>2016</v>
      </c>
      <c r="C312" t="s">
        <v>4</v>
      </c>
      <c r="D312" t="s">
        <v>29</v>
      </c>
      <c r="E312" t="s">
        <v>13</v>
      </c>
      <c r="F312" t="s">
        <v>16</v>
      </c>
      <c r="G312" t="str">
        <f t="shared" si="57"/>
        <v>Cover Crop</v>
      </c>
      <c r="H312" s="2">
        <v>1</v>
      </c>
      <c r="I312" s="3">
        <v>867.5</v>
      </c>
      <c r="J312" s="4">
        <v>0</v>
      </c>
      <c r="K312" s="4">
        <v>20</v>
      </c>
      <c r="L312" s="5">
        <v>20</v>
      </c>
      <c r="M312" t="s">
        <v>11</v>
      </c>
      <c r="N312">
        <f t="shared" si="58"/>
        <v>0</v>
      </c>
      <c r="P312" s="6" t="s">
        <v>129</v>
      </c>
      <c r="Q312" s="13">
        <f t="shared" si="59"/>
        <v>0.793</v>
      </c>
      <c r="R312" s="13" t="s">
        <v>131</v>
      </c>
      <c r="S312" s="13"/>
      <c r="T312" s="61"/>
      <c r="V312" s="13"/>
      <c r="W312" s="13"/>
      <c r="Z312" s="13" t="s">
        <v>154</v>
      </c>
      <c r="AA312" s="6" t="str">
        <f t="shared" si="60"/>
        <v>MONROE</v>
      </c>
      <c r="AB312" s="6" t="str">
        <f t="shared" si="61"/>
        <v>Cover Crop</v>
      </c>
      <c r="AC312" s="42">
        <v>130.88680074250237</v>
      </c>
      <c r="AD312" s="26"/>
      <c r="AE312" s="42">
        <v>29.7723559668419</v>
      </c>
      <c r="AF312" s="30"/>
      <c r="AG312" s="42">
        <v>101.11444477566047</v>
      </c>
      <c r="AH312" s="34">
        <f>AC312-AE312</f>
        <v>101.11444477566047</v>
      </c>
      <c r="AJ312" s="30">
        <v>280.71499307914456</v>
      </c>
      <c r="AK312" s="30"/>
      <c r="AL312" s="30">
        <v>82.86707436660575</v>
      </c>
      <c r="AM312" s="30"/>
      <c r="AN312" s="30">
        <v>197.8479187125388</v>
      </c>
      <c r="AO312" s="30">
        <f t="shared" si="63"/>
        <v>197.8479187125388</v>
      </c>
    </row>
    <row r="313" spans="2:34" ht="13.5" thickTop="1">
      <c r="B313" s="1"/>
      <c r="H313" s="2"/>
      <c r="I313" s="3"/>
      <c r="J313" s="4"/>
      <c r="K313" s="4"/>
      <c r="L313" s="5"/>
      <c r="AH313" s="6"/>
    </row>
    <row r="314" spans="2:41" ht="12.75">
      <c r="B314" s="1"/>
      <c r="H314" s="2"/>
      <c r="I314" s="3"/>
      <c r="J314" s="4"/>
      <c r="K314" s="4"/>
      <c r="L314" s="5"/>
      <c r="AG314" s="9">
        <f>SUM(AG294:AG312)</f>
        <v>9946.95505695184</v>
      </c>
      <c r="AH314" s="6" t="s">
        <v>171</v>
      </c>
      <c r="AN314" s="9">
        <f>SUM(AN294:AN312)</f>
        <v>20285.808665310124</v>
      </c>
      <c r="AO314" s="6" t="s">
        <v>188</v>
      </c>
    </row>
    <row r="315" spans="1:41" ht="12.75">
      <c r="A315" s="13" t="s">
        <v>124</v>
      </c>
      <c r="B315" s="6" t="s">
        <v>1</v>
      </c>
      <c r="C315" s="6" t="s">
        <v>2</v>
      </c>
      <c r="D315" s="6" t="s">
        <v>3</v>
      </c>
      <c r="E315" s="6" t="s">
        <v>112</v>
      </c>
      <c r="F315" s="6" t="s">
        <v>118</v>
      </c>
      <c r="G315" s="6" t="s">
        <v>119</v>
      </c>
      <c r="H315" s="11" t="s">
        <v>113</v>
      </c>
      <c r="I315" s="6" t="s">
        <v>114</v>
      </c>
      <c r="J315" s="13" t="s">
        <v>116</v>
      </c>
      <c r="K315" s="13" t="s">
        <v>115</v>
      </c>
      <c r="L315" s="22" t="s">
        <v>0</v>
      </c>
      <c r="M315" s="13"/>
      <c r="N315" s="13" t="s">
        <v>117</v>
      </c>
      <c r="O315" s="14"/>
      <c r="P315" s="14"/>
      <c r="Q315" s="14"/>
      <c r="R315" s="14"/>
      <c r="S315" s="14"/>
      <c r="T315" s="57"/>
      <c r="U315" s="57"/>
      <c r="V315" s="14"/>
      <c r="W315" s="14"/>
      <c r="X315" s="14"/>
      <c r="Y315" s="14"/>
      <c r="Z315" s="14"/>
      <c r="AA315" s="13"/>
      <c r="AB315" s="13"/>
      <c r="AG315" s="9">
        <f>AG314/4</f>
        <v>2486.73876423796</v>
      </c>
      <c r="AH315" s="6" t="s">
        <v>148</v>
      </c>
      <c r="AI315" s="12"/>
      <c r="AN315" s="9">
        <f>AN314/4</f>
        <v>5071.452166327531</v>
      </c>
      <c r="AO315" s="6" t="s">
        <v>148</v>
      </c>
    </row>
    <row r="316" spans="2:41" ht="12.75">
      <c r="B316" s="6"/>
      <c r="C316" s="6"/>
      <c r="D316" s="6"/>
      <c r="E316" s="6"/>
      <c r="F316" s="6"/>
      <c r="G316" s="6"/>
      <c r="H316" s="11"/>
      <c r="I316" s="6"/>
      <c r="J316" s="25" t="s">
        <v>132</v>
      </c>
      <c r="K316" s="13"/>
      <c r="L316" s="22"/>
      <c r="M316" s="13"/>
      <c r="O316" s="13" t="s">
        <v>133</v>
      </c>
      <c r="Q316" s="13" t="s">
        <v>134</v>
      </c>
      <c r="R316" s="10" t="s">
        <v>138</v>
      </c>
      <c r="S316" s="10" t="s">
        <v>137</v>
      </c>
      <c r="T316" s="59" t="s">
        <v>157</v>
      </c>
      <c r="U316" s="59" t="s">
        <v>142</v>
      </c>
      <c r="V316" s="13" t="s">
        <v>140</v>
      </c>
      <c r="W316" s="10" t="s">
        <v>141</v>
      </c>
      <c r="X316" s="13" t="s">
        <v>162</v>
      </c>
      <c r="Y316" s="13" t="s">
        <v>163</v>
      </c>
      <c r="Z316" s="14"/>
      <c r="AA316" s="13"/>
      <c r="AB316" s="13"/>
      <c r="AG316" s="9">
        <f>AG315</f>
        <v>2486.73876423796</v>
      </c>
      <c r="AH316" s="6" t="s">
        <v>149</v>
      </c>
      <c r="AI316" s="12"/>
      <c r="AN316" s="9">
        <f>AN315</f>
        <v>5071.452166327531</v>
      </c>
      <c r="AO316" s="6" t="s">
        <v>149</v>
      </c>
    </row>
    <row r="317" spans="2:35" ht="12.75">
      <c r="B317" s="6"/>
      <c r="C317" s="6"/>
      <c r="D317" s="6"/>
      <c r="E317" s="6"/>
      <c r="F317" s="6"/>
      <c r="G317" s="6"/>
      <c r="H317" s="11"/>
      <c r="I317" s="6"/>
      <c r="O317" s="6" t="s">
        <v>145</v>
      </c>
      <c r="R317" s="27" t="s">
        <v>150</v>
      </c>
      <c r="S317" s="27" t="s">
        <v>151</v>
      </c>
      <c r="T317" s="60" t="s">
        <v>158</v>
      </c>
      <c r="U317" s="60" t="s">
        <v>152</v>
      </c>
      <c r="V317" s="13" t="s">
        <v>136</v>
      </c>
      <c r="W317" s="13" t="s">
        <v>136</v>
      </c>
      <c r="Z317" s="14"/>
      <c r="AA317" s="13"/>
      <c r="AB317" s="13"/>
      <c r="AC317" s="31"/>
      <c r="AD317" s="13"/>
      <c r="AE317" s="31"/>
      <c r="AF317" s="32"/>
      <c r="AG317" s="31"/>
      <c r="AH317" s="12"/>
      <c r="AI317" s="12"/>
    </row>
    <row r="318" spans="1:41" ht="12.75">
      <c r="A318">
        <v>1</v>
      </c>
      <c r="B318" s="1">
        <v>2018</v>
      </c>
      <c r="C318" t="s">
        <v>4</v>
      </c>
      <c r="D318" t="s">
        <v>37</v>
      </c>
      <c r="E318" t="s">
        <v>13</v>
      </c>
      <c r="F318" t="s">
        <v>10</v>
      </c>
      <c r="G318" t="str">
        <f aca="true" t="shared" si="64" ref="G318:G344">IF(F318="DSL-04","Terrace System",IF(F318="DSL-44","Terrace System With UGO",IF(F318="DWP-03","Sod Waterway",IF(F318="DWP-01","Water and Sediment Control Basin",IF(F318="N340","Cover Crop",IF(F318="DWC-01","Water Impoundment Resevoir","Null"))))))</f>
        <v>Sod Waterway</v>
      </c>
      <c r="H318" s="2">
        <v>2</v>
      </c>
      <c r="I318" s="3">
        <v>15455.68</v>
      </c>
      <c r="J318" s="4">
        <v>1560</v>
      </c>
      <c r="K318" s="4">
        <v>205</v>
      </c>
      <c r="L318" s="5">
        <v>7.4</v>
      </c>
      <c r="M318" t="s">
        <v>11</v>
      </c>
      <c r="N318">
        <f aca="true" t="shared" si="65" ref="N318:N344">IF(F318="N340",0,10)</f>
        <v>10</v>
      </c>
      <c r="O318" s="6">
        <v>0.0425</v>
      </c>
      <c r="P318" s="10" t="s">
        <v>130</v>
      </c>
      <c r="Q318" s="13">
        <v>0.729</v>
      </c>
      <c r="R318" s="24">
        <f aca="true" t="shared" si="66" ref="R318:R344">J318/Q318</f>
        <v>2139.917695473251</v>
      </c>
      <c r="S318" s="22">
        <f aca="true" t="shared" si="67" ref="S318:S344">R318/O318</f>
        <v>50351.00459937061</v>
      </c>
      <c r="T318" s="64">
        <f aca="true" t="shared" si="68" ref="T318:T344">U318</f>
        <v>62.93875574921326</v>
      </c>
      <c r="U318" s="65">
        <f aca="true" t="shared" si="69" ref="U318:U344">S318/(V318*W318)</f>
        <v>62.93875574921326</v>
      </c>
      <c r="V318" s="24">
        <v>2</v>
      </c>
      <c r="W318" s="13">
        <v>400</v>
      </c>
      <c r="X318" s="29">
        <f aca="true" t="shared" si="70" ref="X318:X344">N318</f>
        <v>10</v>
      </c>
      <c r="Y318" s="23">
        <f aca="true" t="shared" si="71" ref="Y318:Y344">Q318</f>
        <v>0.729</v>
      </c>
      <c r="Z318" s="6" t="s">
        <v>155</v>
      </c>
      <c r="AA318" s="6" t="str">
        <f aca="true" t="shared" si="72" ref="AA318:AA344">E318</f>
        <v>MONROE</v>
      </c>
      <c r="AB318" s="6" t="str">
        <f aca="true" t="shared" si="73" ref="AB318:AB344">G318</f>
        <v>Sod Waterway</v>
      </c>
      <c r="AC318" s="41">
        <v>188.31275720164606</v>
      </c>
      <c r="AE318" s="41">
        <v>51.03275720164606</v>
      </c>
      <c r="AG318" s="41">
        <v>137.28</v>
      </c>
      <c r="AH318" s="35">
        <f aca="true" t="shared" si="74" ref="AH318:AH343">AC318-AE318</f>
        <v>137.28</v>
      </c>
      <c r="AJ318" s="9">
        <v>342.38683127572017</v>
      </c>
      <c r="AL318" s="9">
        <v>92.78683127572017</v>
      </c>
      <c r="AN318" s="9">
        <v>249.6</v>
      </c>
      <c r="AO318" s="9">
        <f aca="true" t="shared" si="75" ref="AO318:AO344">AJ318-AL318</f>
        <v>249.6</v>
      </c>
    </row>
    <row r="319" spans="1:41" ht="12.75">
      <c r="A319">
        <v>2</v>
      </c>
      <c r="B319" s="1">
        <v>2019</v>
      </c>
      <c r="C319" t="s">
        <v>4</v>
      </c>
      <c r="D319" t="s">
        <v>21</v>
      </c>
      <c r="E319" t="s">
        <v>13</v>
      </c>
      <c r="F319" t="s">
        <v>10</v>
      </c>
      <c r="G319" t="str">
        <f t="shared" si="64"/>
        <v>Sod Waterway</v>
      </c>
      <c r="H319" s="2">
        <v>1</v>
      </c>
      <c r="I319" s="3">
        <v>5776.2</v>
      </c>
      <c r="J319" s="4">
        <v>430</v>
      </c>
      <c r="K319" s="4">
        <v>150</v>
      </c>
      <c r="L319" s="5">
        <v>3.6</v>
      </c>
      <c r="M319" t="s">
        <v>11</v>
      </c>
      <c r="N319">
        <f t="shared" si="65"/>
        <v>10</v>
      </c>
      <c r="O319" s="6">
        <v>0.0425</v>
      </c>
      <c r="P319" s="10" t="s">
        <v>130</v>
      </c>
      <c r="Q319" s="13">
        <v>0.729</v>
      </c>
      <c r="R319" s="24">
        <f t="shared" si="66"/>
        <v>589.8491083676269</v>
      </c>
      <c r="S319" s="22">
        <f t="shared" si="67"/>
        <v>13878.802549826512</v>
      </c>
      <c r="T319" s="64">
        <f t="shared" si="68"/>
        <v>17.34850318728314</v>
      </c>
      <c r="U319" s="65">
        <f t="shared" si="69"/>
        <v>17.34850318728314</v>
      </c>
      <c r="V319" s="24">
        <v>2</v>
      </c>
      <c r="W319" s="13">
        <v>400</v>
      </c>
      <c r="X319" s="29">
        <f t="shared" si="70"/>
        <v>10</v>
      </c>
      <c r="Y319" s="23">
        <f t="shared" si="71"/>
        <v>0.729</v>
      </c>
      <c r="Z319" s="6" t="s">
        <v>155</v>
      </c>
      <c r="AA319" s="6" t="str">
        <f t="shared" si="72"/>
        <v>MONROE</v>
      </c>
      <c r="AB319" s="6" t="str">
        <f t="shared" si="73"/>
        <v>Sod Waterway</v>
      </c>
      <c r="AC319" s="41">
        <v>51.90672153635115</v>
      </c>
      <c r="AE319" s="41">
        <v>14.06672153635116</v>
      </c>
      <c r="AG319" s="41">
        <v>37.83999999999999</v>
      </c>
      <c r="AH319" s="35">
        <f t="shared" si="74"/>
        <v>37.83999999999999</v>
      </c>
      <c r="AJ319" s="9">
        <v>94.37585733882028</v>
      </c>
      <c r="AL319" s="9">
        <v>25.5758573388203</v>
      </c>
      <c r="AN319" s="9">
        <v>68.79999999999998</v>
      </c>
      <c r="AO319" s="9">
        <f t="shared" si="75"/>
        <v>68.79999999999998</v>
      </c>
    </row>
    <row r="320" spans="1:41" ht="12.75">
      <c r="A320">
        <v>3</v>
      </c>
      <c r="B320" s="1">
        <v>2020</v>
      </c>
      <c r="C320" t="s">
        <v>4</v>
      </c>
      <c r="D320" t="s">
        <v>5</v>
      </c>
      <c r="E320" t="s">
        <v>13</v>
      </c>
      <c r="F320" t="s">
        <v>10</v>
      </c>
      <c r="G320" t="str">
        <f t="shared" si="64"/>
        <v>Sod Waterway</v>
      </c>
      <c r="H320" s="2">
        <v>2</v>
      </c>
      <c r="I320" s="3">
        <v>12467.12</v>
      </c>
      <c r="J320" s="4">
        <v>760</v>
      </c>
      <c r="K320" s="4">
        <v>143</v>
      </c>
      <c r="L320" s="5">
        <v>5.9</v>
      </c>
      <c r="M320" t="s">
        <v>11</v>
      </c>
      <c r="N320">
        <f t="shared" si="65"/>
        <v>10</v>
      </c>
      <c r="O320" s="6">
        <v>0.0425</v>
      </c>
      <c r="P320" s="10" t="s">
        <v>130</v>
      </c>
      <c r="Q320" s="13">
        <v>0.729</v>
      </c>
      <c r="R320" s="24">
        <f t="shared" si="66"/>
        <v>1042.5240054869685</v>
      </c>
      <c r="S320" s="22">
        <f t="shared" si="67"/>
        <v>24529.976599693375</v>
      </c>
      <c r="T320" s="64">
        <f t="shared" si="68"/>
        <v>30.66247074961672</v>
      </c>
      <c r="U320" s="65">
        <f t="shared" si="69"/>
        <v>30.66247074961672</v>
      </c>
      <c r="V320" s="24">
        <v>2</v>
      </c>
      <c r="W320" s="13">
        <v>400</v>
      </c>
      <c r="X320" s="29">
        <f t="shared" si="70"/>
        <v>10</v>
      </c>
      <c r="Y320" s="23">
        <f t="shared" si="71"/>
        <v>0.729</v>
      </c>
      <c r="Z320" s="6" t="s">
        <v>155</v>
      </c>
      <c r="AA320" s="6" t="str">
        <f t="shared" si="72"/>
        <v>MONROE</v>
      </c>
      <c r="AB320" s="6" t="str">
        <f t="shared" si="73"/>
        <v>Sod Waterway</v>
      </c>
      <c r="AC320" s="41">
        <v>91.7421124828532</v>
      </c>
      <c r="AE320" s="41">
        <v>24.862112482853206</v>
      </c>
      <c r="AG320" s="41">
        <v>66.88</v>
      </c>
      <c r="AH320" s="35">
        <f t="shared" si="74"/>
        <v>66.88</v>
      </c>
      <c r="AJ320" s="9">
        <v>166.80384087791495</v>
      </c>
      <c r="AL320" s="9">
        <v>45.203840877914956</v>
      </c>
      <c r="AN320" s="9">
        <v>121.6</v>
      </c>
      <c r="AO320" s="9">
        <f t="shared" si="75"/>
        <v>121.6</v>
      </c>
    </row>
    <row r="321" spans="1:41" ht="12.75">
      <c r="A321">
        <v>4</v>
      </c>
      <c r="B321" s="1">
        <v>2017</v>
      </c>
      <c r="C321" t="s">
        <v>4</v>
      </c>
      <c r="D321" t="s">
        <v>19</v>
      </c>
      <c r="E321" t="s">
        <v>13</v>
      </c>
      <c r="F321" t="s">
        <v>10</v>
      </c>
      <c r="G321" t="str">
        <f t="shared" si="64"/>
        <v>Sod Waterway</v>
      </c>
      <c r="H321" s="2">
        <v>1</v>
      </c>
      <c r="I321" s="3">
        <v>8094</v>
      </c>
      <c r="J321" s="4">
        <v>410</v>
      </c>
      <c r="K321" s="4">
        <v>142</v>
      </c>
      <c r="L321" s="5">
        <v>2</v>
      </c>
      <c r="M321" t="s">
        <v>11</v>
      </c>
      <c r="N321">
        <f t="shared" si="65"/>
        <v>10</v>
      </c>
      <c r="O321" s="6">
        <v>0.0425</v>
      </c>
      <c r="P321" s="10" t="s">
        <v>130</v>
      </c>
      <c r="Q321" s="13">
        <v>0.729</v>
      </c>
      <c r="R321" s="24">
        <f t="shared" si="66"/>
        <v>562.4142661179699</v>
      </c>
      <c r="S321" s="22">
        <f t="shared" si="67"/>
        <v>13233.276849834585</v>
      </c>
      <c r="T321" s="64">
        <f t="shared" si="68"/>
        <v>16.54159606229323</v>
      </c>
      <c r="U321" s="65">
        <f t="shared" si="69"/>
        <v>16.54159606229323</v>
      </c>
      <c r="V321" s="24">
        <v>2</v>
      </c>
      <c r="W321" s="13">
        <v>400</v>
      </c>
      <c r="X321" s="29">
        <f t="shared" si="70"/>
        <v>10</v>
      </c>
      <c r="Y321" s="23">
        <f t="shared" si="71"/>
        <v>0.729</v>
      </c>
      <c r="Z321" s="6" t="s">
        <v>155</v>
      </c>
      <c r="AA321" s="6" t="str">
        <f t="shared" si="72"/>
        <v>MONROE</v>
      </c>
      <c r="AB321" s="6" t="str">
        <f t="shared" si="73"/>
        <v>Sod Waterway</v>
      </c>
      <c r="AC321" s="41">
        <v>49.492455418381354</v>
      </c>
      <c r="AE321" s="41">
        <v>13.412455418381349</v>
      </c>
      <c r="AG321" s="41">
        <v>36.080000000000005</v>
      </c>
      <c r="AH321" s="35">
        <f t="shared" si="74"/>
        <v>36.080000000000005</v>
      </c>
      <c r="AJ321" s="9">
        <v>89.98628257887518</v>
      </c>
      <c r="AL321" s="9">
        <v>24.386282578875168</v>
      </c>
      <c r="AN321" s="9">
        <v>65.60000000000001</v>
      </c>
      <c r="AO321" s="9">
        <f t="shared" si="75"/>
        <v>65.60000000000001</v>
      </c>
    </row>
    <row r="322" spans="1:41" ht="12.75">
      <c r="A322">
        <v>5</v>
      </c>
      <c r="B322" s="1">
        <v>2017</v>
      </c>
      <c r="C322" t="s">
        <v>4</v>
      </c>
      <c r="D322" t="s">
        <v>21</v>
      </c>
      <c r="E322" t="s">
        <v>13</v>
      </c>
      <c r="F322" t="s">
        <v>10</v>
      </c>
      <c r="G322" t="str">
        <f t="shared" si="64"/>
        <v>Sod Waterway</v>
      </c>
      <c r="H322" s="2">
        <v>2</v>
      </c>
      <c r="I322" s="3">
        <v>16288.42</v>
      </c>
      <c r="J322" s="4">
        <v>850</v>
      </c>
      <c r="K322" s="4">
        <v>136</v>
      </c>
      <c r="L322" s="5">
        <v>4.4</v>
      </c>
      <c r="M322" t="s">
        <v>11</v>
      </c>
      <c r="N322">
        <f t="shared" si="65"/>
        <v>10</v>
      </c>
      <c r="O322" s="6">
        <v>0.0425</v>
      </c>
      <c r="P322" s="10" t="s">
        <v>130</v>
      </c>
      <c r="Q322" s="13">
        <v>0.729</v>
      </c>
      <c r="R322" s="24">
        <f t="shared" si="66"/>
        <v>1165.9807956104253</v>
      </c>
      <c r="S322" s="22">
        <f t="shared" si="67"/>
        <v>27434.842249657064</v>
      </c>
      <c r="T322" s="64">
        <f t="shared" si="68"/>
        <v>34.29355281207133</v>
      </c>
      <c r="U322" s="65">
        <f t="shared" si="69"/>
        <v>34.29355281207133</v>
      </c>
      <c r="V322" s="24">
        <v>2</v>
      </c>
      <c r="W322" s="13">
        <v>400</v>
      </c>
      <c r="X322" s="29">
        <f t="shared" si="70"/>
        <v>10</v>
      </c>
      <c r="Y322" s="23">
        <f t="shared" si="71"/>
        <v>0.729</v>
      </c>
      <c r="Z322" s="6" t="s">
        <v>155</v>
      </c>
      <c r="AA322" s="6" t="str">
        <f t="shared" si="72"/>
        <v>MONROE</v>
      </c>
      <c r="AB322" s="6" t="str">
        <f t="shared" si="73"/>
        <v>Sod Waterway</v>
      </c>
      <c r="AC322" s="41">
        <v>102.60631001371745</v>
      </c>
      <c r="AE322" s="41">
        <v>27.806310013717436</v>
      </c>
      <c r="AG322" s="41">
        <v>74.80000000000001</v>
      </c>
      <c r="AH322" s="35">
        <f t="shared" si="74"/>
        <v>74.80000000000001</v>
      </c>
      <c r="AJ322" s="9">
        <v>186.55692729766807</v>
      </c>
      <c r="AL322" s="9">
        <v>50.55692729766804</v>
      </c>
      <c r="AN322" s="9">
        <v>136.00000000000003</v>
      </c>
      <c r="AO322" s="9">
        <f t="shared" si="75"/>
        <v>136.00000000000003</v>
      </c>
    </row>
    <row r="323" spans="1:41" ht="12.75">
      <c r="A323">
        <v>6</v>
      </c>
      <c r="B323" s="1">
        <v>2019</v>
      </c>
      <c r="C323" t="s">
        <v>4</v>
      </c>
      <c r="D323" t="s">
        <v>37</v>
      </c>
      <c r="E323" t="s">
        <v>13</v>
      </c>
      <c r="F323" t="s">
        <v>10</v>
      </c>
      <c r="G323" t="str">
        <f t="shared" si="64"/>
        <v>Sod Waterway</v>
      </c>
      <c r="H323" s="2">
        <v>2</v>
      </c>
      <c r="I323" s="3">
        <v>16658.41</v>
      </c>
      <c r="J323" s="4">
        <v>700</v>
      </c>
      <c r="K323" s="4">
        <v>136</v>
      </c>
      <c r="L323" s="5">
        <v>5.9</v>
      </c>
      <c r="M323" t="s">
        <v>11</v>
      </c>
      <c r="N323">
        <f t="shared" si="65"/>
        <v>10</v>
      </c>
      <c r="O323" s="6">
        <v>0.0425</v>
      </c>
      <c r="P323" s="10" t="s">
        <v>130</v>
      </c>
      <c r="Q323" s="13">
        <v>0.729</v>
      </c>
      <c r="R323" s="24">
        <f t="shared" si="66"/>
        <v>960.2194787379973</v>
      </c>
      <c r="S323" s="22">
        <f t="shared" si="67"/>
        <v>22593.399499717583</v>
      </c>
      <c r="T323" s="64">
        <f t="shared" si="68"/>
        <v>28.24174937464698</v>
      </c>
      <c r="U323" s="65">
        <f t="shared" si="69"/>
        <v>28.24174937464698</v>
      </c>
      <c r="V323" s="24">
        <v>2</v>
      </c>
      <c r="W323" s="13">
        <v>400</v>
      </c>
      <c r="X323" s="29">
        <f t="shared" si="70"/>
        <v>10</v>
      </c>
      <c r="Y323" s="23">
        <f t="shared" si="71"/>
        <v>0.729</v>
      </c>
      <c r="Z323" s="6" t="s">
        <v>155</v>
      </c>
      <c r="AA323" s="6" t="str">
        <f t="shared" si="72"/>
        <v>MONROE</v>
      </c>
      <c r="AB323" s="6" t="str">
        <f t="shared" si="73"/>
        <v>Sod Waterway</v>
      </c>
      <c r="AC323" s="41">
        <v>84.49931412894377</v>
      </c>
      <c r="AE323" s="41">
        <v>22.899314128943757</v>
      </c>
      <c r="AG323" s="41">
        <v>61.60000000000001</v>
      </c>
      <c r="AH323" s="35">
        <f t="shared" si="74"/>
        <v>61.60000000000001</v>
      </c>
      <c r="AJ323" s="9">
        <v>153.63511659807958</v>
      </c>
      <c r="AL323" s="9">
        <v>41.63511659807956</v>
      </c>
      <c r="AN323" s="9">
        <v>112.00000000000001</v>
      </c>
      <c r="AO323" s="9">
        <f t="shared" si="75"/>
        <v>112.00000000000001</v>
      </c>
    </row>
    <row r="324" spans="1:41" ht="12.75">
      <c r="A324">
        <v>7</v>
      </c>
      <c r="B324" s="1">
        <v>2019</v>
      </c>
      <c r="C324" t="s">
        <v>4</v>
      </c>
      <c r="D324" t="s">
        <v>38</v>
      </c>
      <c r="E324" t="s">
        <v>13</v>
      </c>
      <c r="F324" t="s">
        <v>10</v>
      </c>
      <c r="G324" t="str">
        <f t="shared" si="64"/>
        <v>Sod Waterway</v>
      </c>
      <c r="H324" s="2">
        <v>4</v>
      </c>
      <c r="I324" s="3">
        <v>23816.74</v>
      </c>
      <c r="J324" s="4">
        <v>1340</v>
      </c>
      <c r="K324" s="4">
        <v>136</v>
      </c>
      <c r="L324" s="5">
        <v>9.3</v>
      </c>
      <c r="M324" t="s">
        <v>11</v>
      </c>
      <c r="N324">
        <f t="shared" si="65"/>
        <v>10</v>
      </c>
      <c r="O324" s="6">
        <v>0.0425</v>
      </c>
      <c r="P324" s="10" t="s">
        <v>130</v>
      </c>
      <c r="Q324" s="13">
        <v>0.729</v>
      </c>
      <c r="R324" s="24">
        <f t="shared" si="66"/>
        <v>1838.1344307270233</v>
      </c>
      <c r="S324" s="22">
        <f t="shared" si="67"/>
        <v>43250.22189945937</v>
      </c>
      <c r="T324" s="64">
        <f t="shared" si="68"/>
        <v>54.06277737432421</v>
      </c>
      <c r="U324" s="65">
        <f t="shared" si="69"/>
        <v>54.06277737432421</v>
      </c>
      <c r="V324" s="24">
        <v>2</v>
      </c>
      <c r="W324" s="13">
        <v>400</v>
      </c>
      <c r="X324" s="29">
        <f t="shared" si="70"/>
        <v>10</v>
      </c>
      <c r="Y324" s="23">
        <f t="shared" si="71"/>
        <v>0.729</v>
      </c>
      <c r="Z324" s="6" t="s">
        <v>155</v>
      </c>
      <c r="AA324" s="6" t="str">
        <f t="shared" si="72"/>
        <v>MONROE</v>
      </c>
      <c r="AB324" s="6" t="str">
        <f t="shared" si="73"/>
        <v>Sod Waterway</v>
      </c>
      <c r="AC324" s="41">
        <v>161.75582990397805</v>
      </c>
      <c r="AE324" s="41">
        <v>43.83582990397805</v>
      </c>
      <c r="AG324" s="41">
        <v>117.92</v>
      </c>
      <c r="AH324" s="35">
        <f t="shared" si="74"/>
        <v>117.92</v>
      </c>
      <c r="AJ324" s="9">
        <v>294.1015089163237</v>
      </c>
      <c r="AL324" s="9">
        <v>79.70150891632372</v>
      </c>
      <c r="AN324" s="9">
        <v>214.4</v>
      </c>
      <c r="AO324" s="9">
        <f t="shared" si="75"/>
        <v>214.4</v>
      </c>
    </row>
    <row r="325" spans="1:41" ht="12.75">
      <c r="A325">
        <v>8</v>
      </c>
      <c r="B325" s="1">
        <v>2017</v>
      </c>
      <c r="C325" t="s">
        <v>4</v>
      </c>
      <c r="D325" t="s">
        <v>5</v>
      </c>
      <c r="E325" t="s">
        <v>13</v>
      </c>
      <c r="F325" t="s">
        <v>10</v>
      </c>
      <c r="G325" t="str">
        <f t="shared" si="64"/>
        <v>Sod Waterway</v>
      </c>
      <c r="H325" s="2">
        <v>1</v>
      </c>
      <c r="I325" s="3">
        <v>9000</v>
      </c>
      <c r="J325" s="4">
        <v>600</v>
      </c>
      <c r="K325" s="4">
        <v>133</v>
      </c>
      <c r="L325" s="5">
        <v>3.8</v>
      </c>
      <c r="M325" t="s">
        <v>11</v>
      </c>
      <c r="N325">
        <f t="shared" si="65"/>
        <v>10</v>
      </c>
      <c r="O325" s="6">
        <v>0.0425</v>
      </c>
      <c r="P325" s="10" t="s">
        <v>130</v>
      </c>
      <c r="Q325" s="13">
        <v>0.729</v>
      </c>
      <c r="R325" s="24">
        <f t="shared" si="66"/>
        <v>823.0452674897119</v>
      </c>
      <c r="S325" s="22">
        <f t="shared" si="67"/>
        <v>19365.770999757926</v>
      </c>
      <c r="T325" s="64">
        <f t="shared" si="68"/>
        <v>24.207213749697406</v>
      </c>
      <c r="U325" s="65">
        <f t="shared" si="69"/>
        <v>24.207213749697406</v>
      </c>
      <c r="V325" s="24">
        <v>2</v>
      </c>
      <c r="W325" s="13">
        <v>400</v>
      </c>
      <c r="X325" s="29">
        <f t="shared" si="70"/>
        <v>10</v>
      </c>
      <c r="Y325" s="23">
        <f t="shared" si="71"/>
        <v>0.729</v>
      </c>
      <c r="Z325" s="6" t="s">
        <v>155</v>
      </c>
      <c r="AA325" s="6" t="str">
        <f t="shared" si="72"/>
        <v>MONROE</v>
      </c>
      <c r="AB325" s="6" t="str">
        <f t="shared" si="73"/>
        <v>Sod Waterway</v>
      </c>
      <c r="AC325" s="41">
        <v>72.42798353909465</v>
      </c>
      <c r="AE325" s="41">
        <v>19.627983539094657</v>
      </c>
      <c r="AG325" s="41">
        <v>52.8</v>
      </c>
      <c r="AH325" s="35">
        <f t="shared" si="74"/>
        <v>52.8</v>
      </c>
      <c r="AJ325" s="9">
        <v>131.68724279835394</v>
      </c>
      <c r="AL325" s="9">
        <v>35.687242798353935</v>
      </c>
      <c r="AN325" s="9">
        <v>96</v>
      </c>
      <c r="AO325" s="9">
        <f t="shared" si="75"/>
        <v>96</v>
      </c>
    </row>
    <row r="326" spans="1:41" ht="12.75">
      <c r="A326">
        <v>9</v>
      </c>
      <c r="B326" s="1">
        <v>2017</v>
      </c>
      <c r="C326" t="s">
        <v>4</v>
      </c>
      <c r="D326" t="s">
        <v>38</v>
      </c>
      <c r="E326" t="s">
        <v>13</v>
      </c>
      <c r="F326" t="s">
        <v>10</v>
      </c>
      <c r="G326" t="str">
        <f t="shared" si="64"/>
        <v>Sod Waterway</v>
      </c>
      <c r="H326" s="2">
        <v>1</v>
      </c>
      <c r="I326" s="3">
        <v>6601.36</v>
      </c>
      <c r="J326" s="4">
        <v>680</v>
      </c>
      <c r="K326" s="4">
        <v>126</v>
      </c>
      <c r="L326" s="5">
        <v>1.7</v>
      </c>
      <c r="M326" t="s">
        <v>11</v>
      </c>
      <c r="N326">
        <f t="shared" si="65"/>
        <v>10</v>
      </c>
      <c r="O326" s="6">
        <v>0.0425</v>
      </c>
      <c r="P326" s="10" t="s">
        <v>130</v>
      </c>
      <c r="Q326" s="13">
        <v>0.729</v>
      </c>
      <c r="R326" s="24">
        <f t="shared" si="66"/>
        <v>932.7846364883402</v>
      </c>
      <c r="S326" s="22">
        <f t="shared" si="67"/>
        <v>21947.87379972565</v>
      </c>
      <c r="T326" s="64">
        <f t="shared" si="68"/>
        <v>27.434842249657063</v>
      </c>
      <c r="U326" s="65">
        <f t="shared" si="69"/>
        <v>27.434842249657063</v>
      </c>
      <c r="V326" s="24">
        <v>2</v>
      </c>
      <c r="W326" s="13">
        <v>400</v>
      </c>
      <c r="X326" s="29">
        <f t="shared" si="70"/>
        <v>10</v>
      </c>
      <c r="Y326" s="23">
        <f t="shared" si="71"/>
        <v>0.729</v>
      </c>
      <c r="Z326" s="6" t="s">
        <v>155</v>
      </c>
      <c r="AA326" s="6" t="str">
        <f t="shared" si="72"/>
        <v>MONROE</v>
      </c>
      <c r="AB326" s="6" t="str">
        <f t="shared" si="73"/>
        <v>Sod Waterway</v>
      </c>
      <c r="AC326" s="41">
        <v>82.08504801097394</v>
      </c>
      <c r="AE326" s="41">
        <v>22.24504801097393</v>
      </c>
      <c r="AG326" s="41">
        <v>59.84</v>
      </c>
      <c r="AH326" s="35">
        <f t="shared" si="74"/>
        <v>59.84</v>
      </c>
      <c r="AJ326" s="9">
        <v>149.24554183813444</v>
      </c>
      <c r="AL326" s="9">
        <v>40.445541838134446</v>
      </c>
      <c r="AN326" s="9">
        <v>108.8</v>
      </c>
      <c r="AO326" s="9">
        <f t="shared" si="75"/>
        <v>108.8</v>
      </c>
    </row>
    <row r="327" spans="1:41" ht="13.5" thickBot="1">
      <c r="A327" s="26">
        <v>10</v>
      </c>
      <c r="B327" s="45">
        <v>2016</v>
      </c>
      <c r="C327" s="26" t="s">
        <v>4</v>
      </c>
      <c r="D327" s="26" t="s">
        <v>5</v>
      </c>
      <c r="E327" s="26" t="s">
        <v>13</v>
      </c>
      <c r="F327" s="26" t="s">
        <v>10</v>
      </c>
      <c r="G327" s="26" t="str">
        <f t="shared" si="64"/>
        <v>Sod Waterway</v>
      </c>
      <c r="H327" s="46">
        <v>1</v>
      </c>
      <c r="I327" s="47">
        <v>6308.14</v>
      </c>
      <c r="J327" s="48">
        <v>470</v>
      </c>
      <c r="K327" s="48">
        <v>115</v>
      </c>
      <c r="L327" s="49">
        <v>1.2</v>
      </c>
      <c r="M327" s="26" t="s">
        <v>11</v>
      </c>
      <c r="N327" s="26">
        <f t="shared" si="65"/>
        <v>10</v>
      </c>
      <c r="O327" s="50">
        <v>0.0425</v>
      </c>
      <c r="P327" s="52" t="s">
        <v>130</v>
      </c>
      <c r="Q327" s="51">
        <v>0.729</v>
      </c>
      <c r="R327" s="53">
        <f t="shared" si="66"/>
        <v>644.718792866941</v>
      </c>
      <c r="S327" s="54">
        <f t="shared" si="67"/>
        <v>15169.853949810376</v>
      </c>
      <c r="T327" s="66">
        <f t="shared" si="68"/>
        <v>18.96231743726297</v>
      </c>
      <c r="U327" s="67">
        <f t="shared" si="69"/>
        <v>18.96231743726297</v>
      </c>
      <c r="V327" s="53">
        <v>2</v>
      </c>
      <c r="W327" s="51">
        <v>400</v>
      </c>
      <c r="X327" s="55">
        <f t="shared" si="70"/>
        <v>10</v>
      </c>
      <c r="Y327" s="56">
        <f t="shared" si="71"/>
        <v>0.729</v>
      </c>
      <c r="Z327" s="50" t="s">
        <v>155</v>
      </c>
      <c r="AA327" s="50" t="str">
        <f t="shared" si="72"/>
        <v>MONROE</v>
      </c>
      <c r="AB327" s="50" t="str">
        <f t="shared" si="73"/>
        <v>Sod Waterway</v>
      </c>
      <c r="AC327" s="42">
        <v>56.735253772290804</v>
      </c>
      <c r="AD327" s="26"/>
      <c r="AE327" s="42">
        <v>15.375253772290804</v>
      </c>
      <c r="AF327" s="30"/>
      <c r="AG327" s="42">
        <v>39.17035294117647</v>
      </c>
      <c r="AH327" s="34">
        <f t="shared" si="74"/>
        <v>41.36</v>
      </c>
      <c r="AJ327" s="30">
        <v>103.15500685871056</v>
      </c>
      <c r="AK327" s="30"/>
      <c r="AL327" s="30">
        <v>27.95500685871056</v>
      </c>
      <c r="AM327" s="30"/>
      <c r="AN327" s="30">
        <v>75.2</v>
      </c>
      <c r="AO327" s="30">
        <f t="shared" si="75"/>
        <v>75.2</v>
      </c>
    </row>
    <row r="328" spans="1:41" ht="13.5" thickTop="1">
      <c r="A328">
        <v>11</v>
      </c>
      <c r="B328" s="1">
        <v>2018</v>
      </c>
      <c r="C328" t="s">
        <v>4</v>
      </c>
      <c r="D328" t="s">
        <v>5</v>
      </c>
      <c r="E328" t="s">
        <v>13</v>
      </c>
      <c r="F328" t="s">
        <v>10</v>
      </c>
      <c r="G328" t="str">
        <f t="shared" si="64"/>
        <v>Sod Waterway</v>
      </c>
      <c r="H328" s="2">
        <v>1</v>
      </c>
      <c r="I328" s="3">
        <v>10000</v>
      </c>
      <c r="J328" s="4">
        <v>450</v>
      </c>
      <c r="K328" s="4">
        <v>102</v>
      </c>
      <c r="L328" s="5">
        <v>5.2</v>
      </c>
      <c r="M328" t="s">
        <v>11</v>
      </c>
      <c r="N328">
        <f t="shared" si="65"/>
        <v>10</v>
      </c>
      <c r="O328" s="6">
        <v>0.0425</v>
      </c>
      <c r="P328" s="10" t="s">
        <v>130</v>
      </c>
      <c r="Q328" s="13">
        <v>0.729</v>
      </c>
      <c r="R328" s="24">
        <f t="shared" si="66"/>
        <v>617.283950617284</v>
      </c>
      <c r="S328" s="22">
        <f t="shared" si="67"/>
        <v>14524.328249818445</v>
      </c>
      <c r="T328" s="64">
        <f t="shared" si="68"/>
        <v>18.155410312273055</v>
      </c>
      <c r="U328" s="65">
        <f t="shared" si="69"/>
        <v>18.155410312273055</v>
      </c>
      <c r="V328" s="24">
        <v>2</v>
      </c>
      <c r="W328" s="13">
        <v>400</v>
      </c>
      <c r="X328" s="29">
        <f t="shared" si="70"/>
        <v>10</v>
      </c>
      <c r="Y328" s="23">
        <f t="shared" si="71"/>
        <v>0.729</v>
      </c>
      <c r="Z328" s="6" t="s">
        <v>155</v>
      </c>
      <c r="AA328" s="6" t="str">
        <f t="shared" si="72"/>
        <v>MONROE</v>
      </c>
      <c r="AB328" s="6" t="str">
        <f t="shared" si="73"/>
        <v>Sod Waterway</v>
      </c>
      <c r="AC328" s="41">
        <v>54.32098765432098</v>
      </c>
      <c r="AE328" s="41">
        <v>14.720987654320986</v>
      </c>
      <c r="AG328" s="41">
        <v>39.599999999999994</v>
      </c>
      <c r="AH328" s="35">
        <f t="shared" si="74"/>
        <v>39.599999999999994</v>
      </c>
      <c r="AJ328" s="9">
        <v>98.76543209876543</v>
      </c>
      <c r="AL328" s="9">
        <v>26.76543209876543</v>
      </c>
      <c r="AN328" s="9">
        <v>72</v>
      </c>
      <c r="AO328" s="9">
        <f t="shared" si="75"/>
        <v>72</v>
      </c>
    </row>
    <row r="329" spans="1:41" ht="12.75">
      <c r="A329">
        <v>12</v>
      </c>
      <c r="B329" s="1">
        <v>2016</v>
      </c>
      <c r="C329" t="s">
        <v>4</v>
      </c>
      <c r="D329" t="s">
        <v>52</v>
      </c>
      <c r="E329" t="s">
        <v>13</v>
      </c>
      <c r="F329" t="s">
        <v>10</v>
      </c>
      <c r="G329" t="str">
        <f t="shared" si="64"/>
        <v>Sod Waterway</v>
      </c>
      <c r="H329" s="2">
        <v>1</v>
      </c>
      <c r="I329" s="3">
        <v>7710.42</v>
      </c>
      <c r="J329" s="4">
        <v>400</v>
      </c>
      <c r="K329" s="4">
        <v>90</v>
      </c>
      <c r="L329" s="5">
        <v>2.6</v>
      </c>
      <c r="M329" t="s">
        <v>11</v>
      </c>
      <c r="N329">
        <f t="shared" si="65"/>
        <v>10</v>
      </c>
      <c r="O329" s="6">
        <v>0.0425</v>
      </c>
      <c r="P329" s="10" t="s">
        <v>130</v>
      </c>
      <c r="Q329" s="13">
        <v>0.729</v>
      </c>
      <c r="R329" s="24">
        <f t="shared" si="66"/>
        <v>548.6968449931413</v>
      </c>
      <c r="S329" s="22">
        <f t="shared" si="67"/>
        <v>12910.513999838618</v>
      </c>
      <c r="T329" s="64">
        <f t="shared" si="68"/>
        <v>16.138142499798274</v>
      </c>
      <c r="U329" s="65">
        <f t="shared" si="69"/>
        <v>16.138142499798274</v>
      </c>
      <c r="V329" s="24">
        <v>2</v>
      </c>
      <c r="W329" s="13">
        <v>400</v>
      </c>
      <c r="X329" s="29">
        <f t="shared" si="70"/>
        <v>10</v>
      </c>
      <c r="Y329" s="23">
        <f t="shared" si="71"/>
        <v>0.729</v>
      </c>
      <c r="Z329" s="6" t="s">
        <v>155</v>
      </c>
      <c r="AA329" s="6" t="str">
        <f t="shared" si="72"/>
        <v>MONROE</v>
      </c>
      <c r="AB329" s="6" t="str">
        <f t="shared" si="73"/>
        <v>Sod Waterway</v>
      </c>
      <c r="AC329" s="41">
        <v>48.28532235939643</v>
      </c>
      <c r="AE329" s="41">
        <v>13.085322359396429</v>
      </c>
      <c r="AG329" s="41">
        <v>35.2</v>
      </c>
      <c r="AH329" s="35">
        <f t="shared" si="74"/>
        <v>35.2</v>
      </c>
      <c r="AJ329" s="9">
        <v>87.79149519890261</v>
      </c>
      <c r="AL329" s="9">
        <v>23.79149519890261</v>
      </c>
      <c r="AN329" s="9">
        <v>64</v>
      </c>
      <c r="AO329" s="9">
        <f t="shared" si="75"/>
        <v>64</v>
      </c>
    </row>
    <row r="330" spans="1:41" ht="12.75">
      <c r="A330">
        <v>13</v>
      </c>
      <c r="B330" s="1">
        <v>2018</v>
      </c>
      <c r="C330" t="s">
        <v>4</v>
      </c>
      <c r="D330" t="s">
        <v>21</v>
      </c>
      <c r="E330" t="s">
        <v>13</v>
      </c>
      <c r="F330" t="s">
        <v>10</v>
      </c>
      <c r="G330" t="str">
        <f t="shared" si="64"/>
        <v>Sod Waterway</v>
      </c>
      <c r="H330" s="2">
        <v>4</v>
      </c>
      <c r="I330" s="3">
        <v>15524.74</v>
      </c>
      <c r="J330" s="4">
        <v>1380</v>
      </c>
      <c r="K330" s="4">
        <v>89</v>
      </c>
      <c r="L330" s="5">
        <v>5.1</v>
      </c>
      <c r="M330" t="s">
        <v>11</v>
      </c>
      <c r="N330">
        <f t="shared" si="65"/>
        <v>10</v>
      </c>
      <c r="O330" s="6">
        <v>0.0425</v>
      </c>
      <c r="P330" s="10" t="s">
        <v>130</v>
      </c>
      <c r="Q330" s="13">
        <v>0.729</v>
      </c>
      <c r="R330" s="24">
        <f t="shared" si="66"/>
        <v>1893.0041152263375</v>
      </c>
      <c r="S330" s="22">
        <f t="shared" si="67"/>
        <v>44541.27329944323</v>
      </c>
      <c r="T330" s="64">
        <f t="shared" si="68"/>
        <v>55.67659162430404</v>
      </c>
      <c r="U330" s="65">
        <f t="shared" si="69"/>
        <v>55.67659162430404</v>
      </c>
      <c r="V330" s="24">
        <v>2</v>
      </c>
      <c r="W330" s="13">
        <v>400</v>
      </c>
      <c r="X330" s="29">
        <f t="shared" si="70"/>
        <v>10</v>
      </c>
      <c r="Y330" s="23">
        <f t="shared" si="71"/>
        <v>0.729</v>
      </c>
      <c r="Z330" s="6" t="s">
        <v>155</v>
      </c>
      <c r="AA330" s="6" t="str">
        <f t="shared" si="72"/>
        <v>MONROE</v>
      </c>
      <c r="AB330" s="6" t="str">
        <f t="shared" si="73"/>
        <v>Sod Waterway</v>
      </c>
      <c r="AC330" s="41">
        <v>166.5843621399177</v>
      </c>
      <c r="AE330" s="41">
        <v>45.14436213991769</v>
      </c>
      <c r="AG330" s="41">
        <v>121.44</v>
      </c>
      <c r="AH330" s="35">
        <f t="shared" si="74"/>
        <v>121.44</v>
      </c>
      <c r="AJ330" s="9">
        <v>302.880658436214</v>
      </c>
      <c r="AL330" s="9">
        <v>82.08065843621398</v>
      </c>
      <c r="AN330" s="9">
        <v>220.8</v>
      </c>
      <c r="AO330" s="9">
        <f t="shared" si="75"/>
        <v>220.8</v>
      </c>
    </row>
    <row r="331" spans="1:41" ht="12.75">
      <c r="A331">
        <v>14</v>
      </c>
      <c r="B331" s="1">
        <v>2020</v>
      </c>
      <c r="C331" t="s">
        <v>4</v>
      </c>
      <c r="D331" t="s">
        <v>30</v>
      </c>
      <c r="E331" t="s">
        <v>13</v>
      </c>
      <c r="F331" t="s">
        <v>10</v>
      </c>
      <c r="G331" t="str">
        <f t="shared" si="64"/>
        <v>Sod Waterway</v>
      </c>
      <c r="H331" s="2">
        <v>1</v>
      </c>
      <c r="I331" s="3">
        <v>9570.88</v>
      </c>
      <c r="J331" s="4">
        <v>450</v>
      </c>
      <c r="K331" s="4">
        <v>75</v>
      </c>
      <c r="L331" s="5">
        <v>4</v>
      </c>
      <c r="M331" t="s">
        <v>11</v>
      </c>
      <c r="N331">
        <f t="shared" si="65"/>
        <v>10</v>
      </c>
      <c r="O331" s="6">
        <v>0.0425</v>
      </c>
      <c r="P331" s="10" t="s">
        <v>130</v>
      </c>
      <c r="Q331" s="13">
        <v>0.729</v>
      </c>
      <c r="R331" s="24">
        <f t="shared" si="66"/>
        <v>617.283950617284</v>
      </c>
      <c r="S331" s="22">
        <f t="shared" si="67"/>
        <v>14524.328249818445</v>
      </c>
      <c r="T331" s="64">
        <f t="shared" si="68"/>
        <v>18.155410312273055</v>
      </c>
      <c r="U331" s="65">
        <f t="shared" si="69"/>
        <v>18.155410312273055</v>
      </c>
      <c r="V331" s="24">
        <v>2</v>
      </c>
      <c r="W331" s="13">
        <v>400</v>
      </c>
      <c r="X331" s="29">
        <f t="shared" si="70"/>
        <v>10</v>
      </c>
      <c r="Y331" s="23">
        <f t="shared" si="71"/>
        <v>0.729</v>
      </c>
      <c r="Z331" s="6" t="s">
        <v>155</v>
      </c>
      <c r="AA331" s="6" t="str">
        <f t="shared" si="72"/>
        <v>MONROE</v>
      </c>
      <c r="AB331" s="6" t="str">
        <f t="shared" si="73"/>
        <v>Sod Waterway</v>
      </c>
      <c r="AC331" s="41">
        <v>54.32098765432098</v>
      </c>
      <c r="AE331" s="41">
        <v>14.720987654320986</v>
      </c>
      <c r="AG331" s="41">
        <v>39.599999999999994</v>
      </c>
      <c r="AH331" s="35">
        <f t="shared" si="74"/>
        <v>39.599999999999994</v>
      </c>
      <c r="AJ331" s="9">
        <v>98.76543209876543</v>
      </c>
      <c r="AL331" s="9">
        <v>26.76543209876543</v>
      </c>
      <c r="AN331" s="9">
        <v>72</v>
      </c>
      <c r="AO331" s="9">
        <f t="shared" si="75"/>
        <v>72</v>
      </c>
    </row>
    <row r="332" spans="1:41" ht="12.75">
      <c r="A332">
        <v>15</v>
      </c>
      <c r="B332" s="1">
        <v>2020</v>
      </c>
      <c r="C332" t="s">
        <v>4</v>
      </c>
      <c r="D332" t="s">
        <v>31</v>
      </c>
      <c r="E332" t="s">
        <v>13</v>
      </c>
      <c r="F332" t="s">
        <v>10</v>
      </c>
      <c r="G332" t="str">
        <f t="shared" si="64"/>
        <v>Sod Waterway</v>
      </c>
      <c r="H332" s="2">
        <v>1</v>
      </c>
      <c r="I332" s="3">
        <v>7659.58</v>
      </c>
      <c r="J332" s="4">
        <v>350</v>
      </c>
      <c r="K332" s="4">
        <v>72</v>
      </c>
      <c r="L332" s="5">
        <v>3</v>
      </c>
      <c r="M332" t="s">
        <v>11</v>
      </c>
      <c r="N332">
        <f t="shared" si="65"/>
        <v>10</v>
      </c>
      <c r="O332" s="6">
        <v>0.0425</v>
      </c>
      <c r="P332" s="10" t="s">
        <v>130</v>
      </c>
      <c r="Q332" s="13">
        <v>0.729</v>
      </c>
      <c r="R332" s="24">
        <f t="shared" si="66"/>
        <v>480.10973936899865</v>
      </c>
      <c r="S332" s="22">
        <f t="shared" si="67"/>
        <v>11296.699749858792</v>
      </c>
      <c r="T332" s="64">
        <f t="shared" si="68"/>
        <v>14.12087468732349</v>
      </c>
      <c r="U332" s="65">
        <f t="shared" si="69"/>
        <v>14.12087468732349</v>
      </c>
      <c r="V332" s="24">
        <v>2</v>
      </c>
      <c r="W332" s="13">
        <v>400</v>
      </c>
      <c r="X332" s="29">
        <f t="shared" si="70"/>
        <v>10</v>
      </c>
      <c r="Y332" s="23">
        <f t="shared" si="71"/>
        <v>0.729</v>
      </c>
      <c r="Z332" s="6" t="s">
        <v>155</v>
      </c>
      <c r="AA332" s="6" t="str">
        <f t="shared" si="72"/>
        <v>MONROE</v>
      </c>
      <c r="AB332" s="6" t="str">
        <f t="shared" si="73"/>
        <v>Sod Waterway</v>
      </c>
      <c r="AC332" s="41">
        <v>42.24965706447188</v>
      </c>
      <c r="AE332" s="41">
        <v>11.449657064471879</v>
      </c>
      <c r="AG332" s="41">
        <v>30.800000000000004</v>
      </c>
      <c r="AH332" s="35">
        <f t="shared" si="74"/>
        <v>30.800000000000004</v>
      </c>
      <c r="AJ332" s="9">
        <v>76.81755829903979</v>
      </c>
      <c r="AL332" s="9">
        <v>20.81755829903978</v>
      </c>
      <c r="AN332" s="9">
        <v>56.00000000000001</v>
      </c>
      <c r="AO332" s="9">
        <f t="shared" si="75"/>
        <v>56.00000000000001</v>
      </c>
    </row>
    <row r="333" spans="1:41" ht="12.75">
      <c r="A333">
        <v>16</v>
      </c>
      <c r="B333" s="1">
        <v>2018</v>
      </c>
      <c r="C333" t="s">
        <v>4</v>
      </c>
      <c r="D333" t="s">
        <v>33</v>
      </c>
      <c r="E333" t="s">
        <v>13</v>
      </c>
      <c r="F333" t="s">
        <v>10</v>
      </c>
      <c r="G333" t="str">
        <f t="shared" si="64"/>
        <v>Sod Waterway</v>
      </c>
      <c r="H333" s="2">
        <v>1</v>
      </c>
      <c r="I333" s="3">
        <v>5950.29</v>
      </c>
      <c r="J333" s="4">
        <v>650</v>
      </c>
      <c r="K333" s="4">
        <v>72</v>
      </c>
      <c r="L333" s="5">
        <v>1.5</v>
      </c>
      <c r="M333" t="s">
        <v>11</v>
      </c>
      <c r="N333">
        <f t="shared" si="65"/>
        <v>10</v>
      </c>
      <c r="O333" s="6">
        <v>0.0425</v>
      </c>
      <c r="P333" s="10" t="s">
        <v>130</v>
      </c>
      <c r="Q333" s="13">
        <v>0.729</v>
      </c>
      <c r="R333" s="24">
        <f t="shared" si="66"/>
        <v>891.6323731138547</v>
      </c>
      <c r="S333" s="22">
        <f t="shared" si="67"/>
        <v>20979.585249737756</v>
      </c>
      <c r="T333" s="64">
        <f t="shared" si="68"/>
        <v>26.224481562172194</v>
      </c>
      <c r="U333" s="65">
        <f t="shared" si="69"/>
        <v>26.224481562172194</v>
      </c>
      <c r="V333" s="24">
        <v>2</v>
      </c>
      <c r="W333" s="13">
        <v>400</v>
      </c>
      <c r="X333" s="29">
        <f t="shared" si="70"/>
        <v>10</v>
      </c>
      <c r="Y333" s="23">
        <f t="shared" si="71"/>
        <v>0.729</v>
      </c>
      <c r="Z333" s="6" t="s">
        <v>155</v>
      </c>
      <c r="AA333" s="6" t="str">
        <f t="shared" si="72"/>
        <v>MONROE</v>
      </c>
      <c r="AB333" s="6" t="str">
        <f t="shared" si="73"/>
        <v>Sod Waterway</v>
      </c>
      <c r="AC333" s="41">
        <v>78.46364883401921</v>
      </c>
      <c r="AE333" s="41">
        <v>21.2636488340192</v>
      </c>
      <c r="AG333" s="41">
        <v>57.20000000000001</v>
      </c>
      <c r="AH333" s="35">
        <f t="shared" si="74"/>
        <v>57.20000000000001</v>
      </c>
      <c r="AJ333" s="9">
        <v>142.66117969821676</v>
      </c>
      <c r="AL333" s="9">
        <v>38.66117969821674</v>
      </c>
      <c r="AN333" s="9">
        <v>104.00000000000001</v>
      </c>
      <c r="AO333" s="9">
        <f t="shared" si="75"/>
        <v>104.00000000000001</v>
      </c>
    </row>
    <row r="334" spans="1:41" ht="12.75">
      <c r="A334">
        <v>17</v>
      </c>
      <c r="B334" s="1">
        <v>2019</v>
      </c>
      <c r="C334" t="s">
        <v>4</v>
      </c>
      <c r="D334" t="s">
        <v>54</v>
      </c>
      <c r="E334" t="s">
        <v>13</v>
      </c>
      <c r="F334" t="s">
        <v>10</v>
      </c>
      <c r="G334" t="str">
        <f t="shared" si="64"/>
        <v>Sod Waterway</v>
      </c>
      <c r="H334" s="2">
        <v>1</v>
      </c>
      <c r="I334" s="3">
        <v>7751.2</v>
      </c>
      <c r="J334" s="4">
        <v>410</v>
      </c>
      <c r="K334" s="4">
        <v>62</v>
      </c>
      <c r="L334" s="5">
        <v>2.7</v>
      </c>
      <c r="M334" t="s">
        <v>11</v>
      </c>
      <c r="N334">
        <f t="shared" si="65"/>
        <v>10</v>
      </c>
      <c r="O334" s="6">
        <v>0.0425</v>
      </c>
      <c r="P334" s="10" t="s">
        <v>130</v>
      </c>
      <c r="Q334" s="13">
        <v>0.729</v>
      </c>
      <c r="R334" s="24">
        <f t="shared" si="66"/>
        <v>562.4142661179699</v>
      </c>
      <c r="S334" s="22">
        <f t="shared" si="67"/>
        <v>13233.276849834585</v>
      </c>
      <c r="T334" s="64">
        <f t="shared" si="68"/>
        <v>16.54159606229323</v>
      </c>
      <c r="U334" s="65">
        <f t="shared" si="69"/>
        <v>16.54159606229323</v>
      </c>
      <c r="V334" s="24">
        <v>2</v>
      </c>
      <c r="W334" s="13">
        <v>400</v>
      </c>
      <c r="X334" s="29">
        <f t="shared" si="70"/>
        <v>10</v>
      </c>
      <c r="Y334" s="23">
        <f t="shared" si="71"/>
        <v>0.729</v>
      </c>
      <c r="Z334" s="6" t="s">
        <v>155</v>
      </c>
      <c r="AA334" s="6" t="str">
        <f t="shared" si="72"/>
        <v>MONROE</v>
      </c>
      <c r="AB334" s="6" t="str">
        <f t="shared" si="73"/>
        <v>Sod Waterway</v>
      </c>
      <c r="AC334" s="41">
        <v>49.492455418381354</v>
      </c>
      <c r="AE334" s="41">
        <v>13.412455418381349</v>
      </c>
      <c r="AG334" s="41">
        <v>36.080000000000005</v>
      </c>
      <c r="AH334" s="35">
        <f t="shared" si="74"/>
        <v>36.080000000000005</v>
      </c>
      <c r="AJ334" s="9">
        <v>89.98628257887518</v>
      </c>
      <c r="AL334" s="9">
        <v>24.386282578875168</v>
      </c>
      <c r="AN334" s="9">
        <v>65.60000000000001</v>
      </c>
      <c r="AO334" s="9">
        <f t="shared" si="75"/>
        <v>65.60000000000001</v>
      </c>
    </row>
    <row r="335" spans="1:41" ht="12.75">
      <c r="A335">
        <v>18</v>
      </c>
      <c r="B335" s="1">
        <v>2017</v>
      </c>
      <c r="C335" t="s">
        <v>4</v>
      </c>
      <c r="D335" t="s">
        <v>55</v>
      </c>
      <c r="E335" t="s">
        <v>13</v>
      </c>
      <c r="F335" t="s">
        <v>10</v>
      </c>
      <c r="G335" t="str">
        <f t="shared" si="64"/>
        <v>Sod Waterway</v>
      </c>
      <c r="H335" s="2">
        <v>1</v>
      </c>
      <c r="I335" s="3">
        <v>3735.9</v>
      </c>
      <c r="J335" s="4">
        <v>220</v>
      </c>
      <c r="K335" s="4">
        <v>56</v>
      </c>
      <c r="L335" s="5">
        <v>1.5</v>
      </c>
      <c r="M335" t="s">
        <v>11</v>
      </c>
      <c r="N335">
        <f t="shared" si="65"/>
        <v>10</v>
      </c>
      <c r="O335" s="6">
        <v>0.0425</v>
      </c>
      <c r="P335" s="10" t="s">
        <v>130</v>
      </c>
      <c r="Q335" s="13">
        <v>0.729</v>
      </c>
      <c r="R335" s="24">
        <f t="shared" si="66"/>
        <v>301.7832647462277</v>
      </c>
      <c r="S335" s="22">
        <f t="shared" si="67"/>
        <v>7100.782699911239</v>
      </c>
      <c r="T335" s="64">
        <f t="shared" si="68"/>
        <v>8.87597837488905</v>
      </c>
      <c r="U335" s="65">
        <f t="shared" si="69"/>
        <v>8.87597837488905</v>
      </c>
      <c r="V335" s="24">
        <v>2</v>
      </c>
      <c r="W335" s="13">
        <v>400</v>
      </c>
      <c r="X335" s="29">
        <f t="shared" si="70"/>
        <v>10</v>
      </c>
      <c r="Y335" s="23">
        <f t="shared" si="71"/>
        <v>0.729</v>
      </c>
      <c r="Z335" s="6" t="s">
        <v>155</v>
      </c>
      <c r="AA335" s="6" t="str">
        <f t="shared" si="72"/>
        <v>MONROE</v>
      </c>
      <c r="AB335" s="6" t="str">
        <f t="shared" si="73"/>
        <v>Sod Waterway</v>
      </c>
      <c r="AC335" s="41">
        <v>26.55692729766804</v>
      </c>
      <c r="AE335" s="41">
        <v>7.19692729766804</v>
      </c>
      <c r="AG335" s="41">
        <v>19.36</v>
      </c>
      <c r="AH335" s="35">
        <f t="shared" si="74"/>
        <v>19.36</v>
      </c>
      <c r="AJ335" s="9">
        <v>48.28532235939644</v>
      </c>
      <c r="AL335" s="9">
        <v>13.085322359396436</v>
      </c>
      <c r="AN335" s="9">
        <v>35.2</v>
      </c>
      <c r="AO335" s="9">
        <f t="shared" si="75"/>
        <v>35.2</v>
      </c>
    </row>
    <row r="336" spans="1:41" ht="12.75">
      <c r="A336">
        <v>19</v>
      </c>
      <c r="B336" s="1">
        <v>2016</v>
      </c>
      <c r="C336" t="s">
        <v>4</v>
      </c>
      <c r="D336" t="s">
        <v>30</v>
      </c>
      <c r="E336" t="s">
        <v>13</v>
      </c>
      <c r="F336" t="s">
        <v>10</v>
      </c>
      <c r="G336" t="str">
        <f t="shared" si="64"/>
        <v>Sod Waterway</v>
      </c>
      <c r="H336" s="2">
        <v>1</v>
      </c>
      <c r="I336" s="3">
        <v>3120.73</v>
      </c>
      <c r="J336" s="4">
        <v>440</v>
      </c>
      <c r="K336" s="4">
        <v>32</v>
      </c>
      <c r="L336" s="5">
        <v>0.9</v>
      </c>
      <c r="M336" t="s">
        <v>11</v>
      </c>
      <c r="N336">
        <f t="shared" si="65"/>
        <v>10</v>
      </c>
      <c r="O336" s="6">
        <v>0.0425</v>
      </c>
      <c r="P336" s="10" t="s">
        <v>130</v>
      </c>
      <c r="Q336" s="13">
        <v>0.729</v>
      </c>
      <c r="R336" s="24">
        <f t="shared" si="66"/>
        <v>603.5665294924554</v>
      </c>
      <c r="S336" s="22">
        <f t="shared" si="67"/>
        <v>14201.565399822479</v>
      </c>
      <c r="T336" s="64">
        <f t="shared" si="68"/>
        <v>17.7519567497781</v>
      </c>
      <c r="U336" s="65">
        <f t="shared" si="69"/>
        <v>17.7519567497781</v>
      </c>
      <c r="V336" s="24">
        <v>2</v>
      </c>
      <c r="W336" s="13">
        <v>400</v>
      </c>
      <c r="X336" s="29">
        <f t="shared" si="70"/>
        <v>10</v>
      </c>
      <c r="Y336" s="23">
        <f t="shared" si="71"/>
        <v>0.729</v>
      </c>
      <c r="Z336" s="6" t="s">
        <v>155</v>
      </c>
      <c r="AA336" s="6" t="str">
        <f t="shared" si="72"/>
        <v>MONROE</v>
      </c>
      <c r="AB336" s="6" t="str">
        <f t="shared" si="73"/>
        <v>Sod Waterway</v>
      </c>
      <c r="AC336" s="41">
        <v>53.11385459533608</v>
      </c>
      <c r="AE336" s="41">
        <v>14.39385459533608</v>
      </c>
      <c r="AG336" s="41">
        <v>38.72</v>
      </c>
      <c r="AH336" s="35">
        <f t="shared" si="74"/>
        <v>38.72</v>
      </c>
      <c r="AJ336" s="9">
        <v>96.57064471879288</v>
      </c>
      <c r="AL336" s="9">
        <v>26.17064471879287</v>
      </c>
      <c r="AN336" s="9">
        <v>70.4</v>
      </c>
      <c r="AO336" s="9">
        <f t="shared" si="75"/>
        <v>70.4</v>
      </c>
    </row>
    <row r="337" spans="1:41" ht="13.5" thickBot="1">
      <c r="A337" s="26">
        <v>20</v>
      </c>
      <c r="B337" s="45">
        <v>2019</v>
      </c>
      <c r="C337" s="26" t="s">
        <v>4</v>
      </c>
      <c r="D337" s="26" t="s">
        <v>43</v>
      </c>
      <c r="E337" s="26" t="s">
        <v>13</v>
      </c>
      <c r="F337" s="26" t="s">
        <v>10</v>
      </c>
      <c r="G337" s="26" t="str">
        <f t="shared" si="64"/>
        <v>Sod Waterway</v>
      </c>
      <c r="H337" s="46">
        <v>1</v>
      </c>
      <c r="I337" s="47">
        <v>5452.6</v>
      </c>
      <c r="J337" s="48">
        <v>410</v>
      </c>
      <c r="K337" s="48">
        <v>30</v>
      </c>
      <c r="L337" s="49">
        <v>1.8</v>
      </c>
      <c r="M337" s="26" t="s">
        <v>11</v>
      </c>
      <c r="N337" s="26">
        <f t="shared" si="65"/>
        <v>10</v>
      </c>
      <c r="O337" s="50">
        <v>0.0425</v>
      </c>
      <c r="P337" s="52" t="s">
        <v>130</v>
      </c>
      <c r="Q337" s="51">
        <v>0.729</v>
      </c>
      <c r="R337" s="53">
        <f t="shared" si="66"/>
        <v>562.4142661179699</v>
      </c>
      <c r="S337" s="54">
        <f t="shared" si="67"/>
        <v>13233.276849834585</v>
      </c>
      <c r="T337" s="66">
        <f t="shared" si="68"/>
        <v>16.54159606229323</v>
      </c>
      <c r="U337" s="67">
        <f t="shared" si="69"/>
        <v>16.54159606229323</v>
      </c>
      <c r="V337" s="53">
        <v>2</v>
      </c>
      <c r="W337" s="51">
        <v>400</v>
      </c>
      <c r="X337" s="55">
        <f t="shared" si="70"/>
        <v>10</v>
      </c>
      <c r="Y337" s="56">
        <f t="shared" si="71"/>
        <v>0.729</v>
      </c>
      <c r="Z337" s="50" t="s">
        <v>155</v>
      </c>
      <c r="AA337" s="50" t="str">
        <f t="shared" si="72"/>
        <v>MONROE</v>
      </c>
      <c r="AB337" s="50" t="str">
        <f t="shared" si="73"/>
        <v>Sod Waterway</v>
      </c>
      <c r="AC337" s="42">
        <v>49.492455418381354</v>
      </c>
      <c r="AD337" s="26"/>
      <c r="AE337" s="42">
        <v>13.412455418381349</v>
      </c>
      <c r="AF337" s="30"/>
      <c r="AG337" s="42">
        <v>36.080000000000005</v>
      </c>
      <c r="AH337" s="34">
        <f t="shared" si="74"/>
        <v>36.080000000000005</v>
      </c>
      <c r="AJ337" s="30">
        <v>89.98628257887518</v>
      </c>
      <c r="AK337" s="30"/>
      <c r="AL337" s="30">
        <v>24.386282578875168</v>
      </c>
      <c r="AM337" s="30"/>
      <c r="AN337" s="30">
        <v>65.60000000000001</v>
      </c>
      <c r="AO337" s="30">
        <f t="shared" si="75"/>
        <v>65.60000000000001</v>
      </c>
    </row>
    <row r="338" spans="1:41" ht="13.5" thickTop="1">
      <c r="A338">
        <v>21</v>
      </c>
      <c r="B338" s="1">
        <v>2019</v>
      </c>
      <c r="C338" t="s">
        <v>4</v>
      </c>
      <c r="D338" t="s">
        <v>31</v>
      </c>
      <c r="E338" t="s">
        <v>13</v>
      </c>
      <c r="F338" t="s">
        <v>10</v>
      </c>
      <c r="G338" t="str">
        <f t="shared" si="64"/>
        <v>Sod Waterway</v>
      </c>
      <c r="H338" s="2">
        <v>1</v>
      </c>
      <c r="I338" s="3">
        <v>5916.46</v>
      </c>
      <c r="J338" s="4">
        <v>380</v>
      </c>
      <c r="K338" s="4">
        <v>27</v>
      </c>
      <c r="L338" s="5">
        <v>1.6</v>
      </c>
      <c r="M338" t="s">
        <v>11</v>
      </c>
      <c r="N338">
        <f t="shared" si="65"/>
        <v>10</v>
      </c>
      <c r="O338" s="6">
        <v>0.0425</v>
      </c>
      <c r="P338" s="10" t="s">
        <v>130</v>
      </c>
      <c r="Q338" s="13">
        <v>0.729</v>
      </c>
      <c r="R338" s="24">
        <f t="shared" si="66"/>
        <v>521.2620027434842</v>
      </c>
      <c r="S338" s="22">
        <f t="shared" si="67"/>
        <v>12264.988299846687</v>
      </c>
      <c r="T338" s="64">
        <f t="shared" si="68"/>
        <v>15.33123537480836</v>
      </c>
      <c r="U338" s="65">
        <f t="shared" si="69"/>
        <v>15.33123537480836</v>
      </c>
      <c r="V338" s="24">
        <v>2</v>
      </c>
      <c r="W338" s="13">
        <v>400</v>
      </c>
      <c r="X338" s="29">
        <f t="shared" si="70"/>
        <v>10</v>
      </c>
      <c r="Y338" s="23">
        <f t="shared" si="71"/>
        <v>0.729</v>
      </c>
      <c r="Z338" s="6" t="s">
        <v>155</v>
      </c>
      <c r="AA338" s="6" t="str">
        <f t="shared" si="72"/>
        <v>MONROE</v>
      </c>
      <c r="AB338" s="6" t="str">
        <f t="shared" si="73"/>
        <v>Sod Waterway</v>
      </c>
      <c r="AC338" s="41">
        <v>45.8710562414266</v>
      </c>
      <c r="AE338" s="41">
        <v>12.431056241426603</v>
      </c>
      <c r="AG338" s="41">
        <v>33.44</v>
      </c>
      <c r="AH338" s="35">
        <f t="shared" si="74"/>
        <v>33.44</v>
      </c>
      <c r="AJ338" s="9">
        <v>83.40192043895748</v>
      </c>
      <c r="AL338" s="9">
        <v>22.601920438957478</v>
      </c>
      <c r="AN338" s="9">
        <v>60.8</v>
      </c>
      <c r="AO338" s="9">
        <f t="shared" si="75"/>
        <v>60.8</v>
      </c>
    </row>
    <row r="339" spans="1:41" ht="12.75">
      <c r="A339">
        <v>22</v>
      </c>
      <c r="B339" s="1">
        <v>2018</v>
      </c>
      <c r="C339" t="s">
        <v>4</v>
      </c>
      <c r="D339" t="s">
        <v>55</v>
      </c>
      <c r="E339" t="s">
        <v>13</v>
      </c>
      <c r="F339" t="s">
        <v>10</v>
      </c>
      <c r="G339" t="str">
        <f t="shared" si="64"/>
        <v>Sod Waterway</v>
      </c>
      <c r="H339" s="2">
        <v>1</v>
      </c>
      <c r="I339" s="3">
        <v>3446.11</v>
      </c>
      <c r="J339" s="4">
        <v>380</v>
      </c>
      <c r="K339" s="4">
        <v>24</v>
      </c>
      <c r="L339" s="5">
        <v>1.6</v>
      </c>
      <c r="M339" t="s">
        <v>11</v>
      </c>
      <c r="N339">
        <f t="shared" si="65"/>
        <v>10</v>
      </c>
      <c r="O339" s="6">
        <v>0.0425</v>
      </c>
      <c r="P339" s="10" t="s">
        <v>130</v>
      </c>
      <c r="Q339" s="13">
        <v>0.729</v>
      </c>
      <c r="R339" s="24">
        <f t="shared" si="66"/>
        <v>521.2620027434842</v>
      </c>
      <c r="S339" s="22">
        <f t="shared" si="67"/>
        <v>12264.988299846687</v>
      </c>
      <c r="T339" s="64">
        <f t="shared" si="68"/>
        <v>15.33123537480836</v>
      </c>
      <c r="U339" s="65">
        <f t="shared" si="69"/>
        <v>15.33123537480836</v>
      </c>
      <c r="V339" s="24">
        <v>2</v>
      </c>
      <c r="W339" s="13">
        <v>400</v>
      </c>
      <c r="X339" s="29">
        <f t="shared" si="70"/>
        <v>10</v>
      </c>
      <c r="Y339" s="23">
        <f t="shared" si="71"/>
        <v>0.729</v>
      </c>
      <c r="Z339" s="6" t="s">
        <v>155</v>
      </c>
      <c r="AA339" s="6" t="str">
        <f t="shared" si="72"/>
        <v>MONROE</v>
      </c>
      <c r="AB339" s="6" t="str">
        <f t="shared" si="73"/>
        <v>Sod Waterway</v>
      </c>
      <c r="AC339" s="41">
        <v>45.8710562414266</v>
      </c>
      <c r="AE339" s="41">
        <v>12.431056241426603</v>
      </c>
      <c r="AG339" s="41">
        <v>33.44</v>
      </c>
      <c r="AH339" s="35">
        <f t="shared" si="74"/>
        <v>33.44</v>
      </c>
      <c r="AJ339" s="9">
        <v>83.40192043895748</v>
      </c>
      <c r="AL339" s="9">
        <v>22.601920438957478</v>
      </c>
      <c r="AN339" s="9">
        <v>60.8</v>
      </c>
      <c r="AO339" s="9">
        <f t="shared" si="75"/>
        <v>60.8</v>
      </c>
    </row>
    <row r="340" spans="1:41" ht="12.75">
      <c r="A340">
        <v>23</v>
      </c>
      <c r="B340" s="1">
        <v>2017</v>
      </c>
      <c r="C340" t="s">
        <v>4</v>
      </c>
      <c r="D340" t="s">
        <v>33</v>
      </c>
      <c r="E340" t="s">
        <v>13</v>
      </c>
      <c r="F340" t="s">
        <v>10</v>
      </c>
      <c r="G340" t="str">
        <f t="shared" si="64"/>
        <v>Sod Waterway</v>
      </c>
      <c r="H340" s="2">
        <v>1</v>
      </c>
      <c r="I340" s="3">
        <v>1632.76</v>
      </c>
      <c r="J340" s="4">
        <v>450</v>
      </c>
      <c r="K340" s="4">
        <v>23</v>
      </c>
      <c r="L340" s="5">
        <v>1.1</v>
      </c>
      <c r="M340" t="s">
        <v>11</v>
      </c>
      <c r="N340">
        <f t="shared" si="65"/>
        <v>10</v>
      </c>
      <c r="O340" s="6">
        <v>0.0425</v>
      </c>
      <c r="P340" s="10" t="s">
        <v>130</v>
      </c>
      <c r="Q340" s="13">
        <v>0.729</v>
      </c>
      <c r="R340" s="24">
        <f t="shared" si="66"/>
        <v>617.283950617284</v>
      </c>
      <c r="S340" s="22">
        <f t="shared" si="67"/>
        <v>14524.328249818445</v>
      </c>
      <c r="T340" s="64">
        <f t="shared" si="68"/>
        <v>18.155410312273055</v>
      </c>
      <c r="U340" s="65">
        <f t="shared" si="69"/>
        <v>18.155410312273055</v>
      </c>
      <c r="V340" s="24">
        <v>2</v>
      </c>
      <c r="W340" s="13">
        <v>400</v>
      </c>
      <c r="X340" s="29">
        <f t="shared" si="70"/>
        <v>10</v>
      </c>
      <c r="Y340" s="23">
        <f t="shared" si="71"/>
        <v>0.729</v>
      </c>
      <c r="Z340" s="6" t="s">
        <v>155</v>
      </c>
      <c r="AA340" s="6" t="str">
        <f t="shared" si="72"/>
        <v>MONROE</v>
      </c>
      <c r="AB340" s="6" t="str">
        <f t="shared" si="73"/>
        <v>Sod Waterway</v>
      </c>
      <c r="AC340" s="41">
        <v>54.32098765432098</v>
      </c>
      <c r="AE340" s="41">
        <v>14.720987654320986</v>
      </c>
      <c r="AG340" s="41">
        <v>39.599999999999994</v>
      </c>
      <c r="AH340" s="35">
        <f t="shared" si="74"/>
        <v>39.599999999999994</v>
      </c>
      <c r="AJ340" s="9">
        <v>98.76543209876543</v>
      </c>
      <c r="AL340" s="9">
        <v>26.76543209876543</v>
      </c>
      <c r="AN340" s="9">
        <v>72</v>
      </c>
      <c r="AO340" s="9">
        <f t="shared" si="75"/>
        <v>72</v>
      </c>
    </row>
    <row r="341" spans="1:41" ht="12.75">
      <c r="A341">
        <v>24</v>
      </c>
      <c r="B341" s="1">
        <v>2017</v>
      </c>
      <c r="C341" t="s">
        <v>4</v>
      </c>
      <c r="D341" t="s">
        <v>43</v>
      </c>
      <c r="E341" t="s">
        <v>13</v>
      </c>
      <c r="F341" t="s">
        <v>10</v>
      </c>
      <c r="G341" t="str">
        <f t="shared" si="64"/>
        <v>Sod Waterway</v>
      </c>
      <c r="H341" s="2">
        <v>1</v>
      </c>
      <c r="I341" s="3">
        <v>2073</v>
      </c>
      <c r="J341" s="4">
        <v>320</v>
      </c>
      <c r="K341" s="4">
        <v>22.5</v>
      </c>
      <c r="L341" s="5">
        <v>0.8</v>
      </c>
      <c r="M341" t="s">
        <v>11</v>
      </c>
      <c r="N341">
        <f t="shared" si="65"/>
        <v>10</v>
      </c>
      <c r="O341" s="6">
        <v>0.0425</v>
      </c>
      <c r="P341" s="10" t="s">
        <v>130</v>
      </c>
      <c r="Q341" s="13">
        <v>0.729</v>
      </c>
      <c r="R341" s="24">
        <f t="shared" si="66"/>
        <v>438.95747599451306</v>
      </c>
      <c r="S341" s="22">
        <f t="shared" si="67"/>
        <v>10328.411199870894</v>
      </c>
      <c r="T341" s="64">
        <f t="shared" si="68"/>
        <v>12.910513999838617</v>
      </c>
      <c r="U341" s="65">
        <f t="shared" si="69"/>
        <v>12.910513999838617</v>
      </c>
      <c r="V341" s="24">
        <v>2</v>
      </c>
      <c r="W341" s="13">
        <v>400</v>
      </c>
      <c r="X341" s="29">
        <f t="shared" si="70"/>
        <v>10</v>
      </c>
      <c r="Y341" s="23">
        <f t="shared" si="71"/>
        <v>0.729</v>
      </c>
      <c r="Z341" s="6" t="s">
        <v>155</v>
      </c>
      <c r="AA341" s="6" t="str">
        <f t="shared" si="72"/>
        <v>MONROE</v>
      </c>
      <c r="AB341" s="6" t="str">
        <f t="shared" si="73"/>
        <v>Sod Waterway</v>
      </c>
      <c r="AC341" s="41">
        <v>38.628257887517144</v>
      </c>
      <c r="AE341" s="41">
        <v>10.468257887517147</v>
      </c>
      <c r="AG341" s="41">
        <v>28.159999999999997</v>
      </c>
      <c r="AH341" s="35">
        <f t="shared" si="74"/>
        <v>28.159999999999997</v>
      </c>
      <c r="AJ341" s="9">
        <v>70.23319615912209</v>
      </c>
      <c r="AL341" s="9">
        <v>19.0331961591221</v>
      </c>
      <c r="AN341" s="9">
        <v>51.19999999999999</v>
      </c>
      <c r="AO341" s="9">
        <f t="shared" si="75"/>
        <v>51.19999999999999</v>
      </c>
    </row>
    <row r="342" spans="1:41" ht="12.75">
      <c r="A342">
        <v>25</v>
      </c>
      <c r="B342" s="1">
        <v>2016</v>
      </c>
      <c r="C342" t="s">
        <v>4</v>
      </c>
      <c r="D342" t="s">
        <v>42</v>
      </c>
      <c r="E342" t="s">
        <v>13</v>
      </c>
      <c r="F342" t="s">
        <v>10</v>
      </c>
      <c r="G342" t="str">
        <f t="shared" si="64"/>
        <v>Sod Waterway</v>
      </c>
      <c r="H342" s="2">
        <v>1</v>
      </c>
      <c r="I342" s="3">
        <v>2241.09</v>
      </c>
      <c r="J342" s="4">
        <v>250</v>
      </c>
      <c r="K342" s="4">
        <v>20</v>
      </c>
      <c r="L342" s="5">
        <v>0.6</v>
      </c>
      <c r="M342" t="s">
        <v>11</v>
      </c>
      <c r="N342">
        <f t="shared" si="65"/>
        <v>10</v>
      </c>
      <c r="O342" s="6">
        <v>0.0425</v>
      </c>
      <c r="P342" s="10" t="s">
        <v>130</v>
      </c>
      <c r="Q342" s="13">
        <v>0.729</v>
      </c>
      <c r="R342" s="24">
        <f t="shared" si="66"/>
        <v>342.93552812071334</v>
      </c>
      <c r="S342" s="22">
        <f t="shared" si="67"/>
        <v>8069.071249899137</v>
      </c>
      <c r="T342" s="64">
        <f t="shared" si="68"/>
        <v>10.086339062373922</v>
      </c>
      <c r="U342" s="65">
        <f t="shared" si="69"/>
        <v>10.086339062373922</v>
      </c>
      <c r="V342" s="24">
        <v>2</v>
      </c>
      <c r="W342" s="13">
        <v>400</v>
      </c>
      <c r="X342" s="29">
        <f t="shared" si="70"/>
        <v>10</v>
      </c>
      <c r="Y342" s="23">
        <f t="shared" si="71"/>
        <v>0.729</v>
      </c>
      <c r="Z342" s="6" t="s">
        <v>155</v>
      </c>
      <c r="AA342" s="6" t="str">
        <f t="shared" si="72"/>
        <v>MONROE</v>
      </c>
      <c r="AB342" s="6" t="str">
        <f t="shared" si="73"/>
        <v>Sod Waterway</v>
      </c>
      <c r="AC342" s="41">
        <v>30.17832647462277</v>
      </c>
      <c r="AE342" s="41">
        <v>8.178326474622772</v>
      </c>
      <c r="AG342" s="41">
        <v>22</v>
      </c>
      <c r="AH342" s="35">
        <f t="shared" si="74"/>
        <v>22</v>
      </c>
      <c r="AJ342" s="9">
        <v>54.86968449931413</v>
      </c>
      <c r="AL342" s="9">
        <v>14.869684499314133</v>
      </c>
      <c r="AN342" s="9">
        <v>40</v>
      </c>
      <c r="AO342" s="9">
        <f t="shared" si="75"/>
        <v>40</v>
      </c>
    </row>
    <row r="343" spans="1:41" ht="12.75">
      <c r="A343">
        <v>26</v>
      </c>
      <c r="B343" s="1">
        <v>2017</v>
      </c>
      <c r="C343" t="s">
        <v>4</v>
      </c>
      <c r="D343" t="s">
        <v>54</v>
      </c>
      <c r="E343" t="s">
        <v>13</v>
      </c>
      <c r="F343" t="s">
        <v>10</v>
      </c>
      <c r="G343" t="str">
        <f t="shared" si="64"/>
        <v>Sod Waterway</v>
      </c>
      <c r="H343" s="2">
        <v>1</v>
      </c>
      <c r="I343" s="3">
        <v>2775.66</v>
      </c>
      <c r="J343" s="4">
        <v>420</v>
      </c>
      <c r="K343" s="4">
        <v>13</v>
      </c>
      <c r="L343" s="5">
        <v>0.7</v>
      </c>
      <c r="M343" t="s">
        <v>11</v>
      </c>
      <c r="N343">
        <f t="shared" si="65"/>
        <v>10</v>
      </c>
      <c r="O343" s="6">
        <v>0.0425</v>
      </c>
      <c r="P343" s="10" t="s">
        <v>130</v>
      </c>
      <c r="Q343" s="13">
        <v>0.729</v>
      </c>
      <c r="R343" s="24">
        <f t="shared" si="66"/>
        <v>576.1316872427984</v>
      </c>
      <c r="S343" s="22">
        <f t="shared" si="67"/>
        <v>13556.03969983055</v>
      </c>
      <c r="T343" s="64">
        <f t="shared" si="68"/>
        <v>16.945049624788187</v>
      </c>
      <c r="U343" s="65">
        <f t="shared" si="69"/>
        <v>16.945049624788187</v>
      </c>
      <c r="V343" s="24">
        <v>2</v>
      </c>
      <c r="W343" s="13">
        <v>400</v>
      </c>
      <c r="X343" s="29">
        <f t="shared" si="70"/>
        <v>10</v>
      </c>
      <c r="Y343" s="23">
        <f t="shared" si="71"/>
        <v>0.729</v>
      </c>
      <c r="Z343" s="6" t="s">
        <v>155</v>
      </c>
      <c r="AA343" s="6" t="str">
        <f t="shared" si="72"/>
        <v>MONROE</v>
      </c>
      <c r="AB343" s="6" t="str">
        <f t="shared" si="73"/>
        <v>Sod Waterway</v>
      </c>
      <c r="AC343" s="41">
        <v>50.69958847736626</v>
      </c>
      <c r="AE343" s="41">
        <v>13.739588477366254</v>
      </c>
      <c r="AG343" s="41">
        <v>36.96000000000001</v>
      </c>
      <c r="AH343" s="35">
        <f t="shared" si="74"/>
        <v>36.96000000000001</v>
      </c>
      <c r="AJ343" s="9">
        <v>92.18106995884774</v>
      </c>
      <c r="AL343" s="9">
        <v>24.98106995884774</v>
      </c>
      <c r="AN343" s="9">
        <v>67.2</v>
      </c>
      <c r="AO343" s="9">
        <f t="shared" si="75"/>
        <v>67.2</v>
      </c>
    </row>
    <row r="344" spans="1:41" ht="13.5" thickBot="1">
      <c r="A344">
        <v>27</v>
      </c>
      <c r="B344" s="1">
        <v>2017</v>
      </c>
      <c r="C344" t="s">
        <v>4</v>
      </c>
      <c r="D344" t="s">
        <v>40</v>
      </c>
      <c r="E344" t="s">
        <v>13</v>
      </c>
      <c r="F344" t="s">
        <v>10</v>
      </c>
      <c r="G344" t="str">
        <f t="shared" si="64"/>
        <v>Sod Waterway</v>
      </c>
      <c r="H344" s="2">
        <v>1</v>
      </c>
      <c r="I344" s="3">
        <v>2801.7</v>
      </c>
      <c r="J344" s="4">
        <v>280</v>
      </c>
      <c r="K344" s="4">
        <v>8</v>
      </c>
      <c r="L344" s="5">
        <v>0.9</v>
      </c>
      <c r="M344" t="s">
        <v>11</v>
      </c>
      <c r="N344">
        <f t="shared" si="65"/>
        <v>10</v>
      </c>
      <c r="O344" s="6">
        <v>0.0425</v>
      </c>
      <c r="P344" s="10" t="s">
        <v>130</v>
      </c>
      <c r="Q344" s="13">
        <v>0.729</v>
      </c>
      <c r="R344" s="24">
        <f t="shared" si="66"/>
        <v>384.0877914951989</v>
      </c>
      <c r="S344" s="22">
        <f t="shared" si="67"/>
        <v>9037.359799887034</v>
      </c>
      <c r="T344" s="64">
        <f t="shared" si="68"/>
        <v>11.296699749858792</v>
      </c>
      <c r="U344" s="65">
        <f t="shared" si="69"/>
        <v>11.296699749858792</v>
      </c>
      <c r="V344" s="24">
        <v>2</v>
      </c>
      <c r="W344" s="13">
        <v>400</v>
      </c>
      <c r="X344" s="29">
        <f t="shared" si="70"/>
        <v>10</v>
      </c>
      <c r="Y344" s="23">
        <f t="shared" si="71"/>
        <v>0.729</v>
      </c>
      <c r="Z344" s="6" t="s">
        <v>155</v>
      </c>
      <c r="AA344" s="6" t="str">
        <f t="shared" si="72"/>
        <v>MONROE</v>
      </c>
      <c r="AB344" s="6" t="str">
        <f t="shared" si="73"/>
        <v>Sod Waterway</v>
      </c>
      <c r="AC344" s="42">
        <v>33.79972565157751</v>
      </c>
      <c r="AD344" s="26"/>
      <c r="AE344" s="42">
        <v>9.159725651577507</v>
      </c>
      <c r="AF344" s="30"/>
      <c r="AG344" s="42">
        <v>24.640000000000004</v>
      </c>
      <c r="AH344" s="34">
        <f>AC344-AE344</f>
        <v>24.640000000000004</v>
      </c>
      <c r="AJ344" s="30">
        <v>61.45404663923184</v>
      </c>
      <c r="AK344" s="30"/>
      <c r="AL344" s="30">
        <v>16.65404663923183</v>
      </c>
      <c r="AM344" s="30"/>
      <c r="AN344" s="30">
        <v>44.80000000000001</v>
      </c>
      <c r="AO344" s="30">
        <f t="shared" si="75"/>
        <v>44.80000000000001</v>
      </c>
    </row>
    <row r="345" spans="2:34" ht="13.5" thickTop="1">
      <c r="B345" s="1"/>
      <c r="H345" s="2"/>
      <c r="I345" s="3"/>
      <c r="J345" s="4"/>
      <c r="K345" s="4"/>
      <c r="L345" s="5"/>
      <c r="AH345" s="6"/>
    </row>
    <row r="346" spans="2:41" ht="12.75">
      <c r="B346" s="1"/>
      <c r="H346" s="2"/>
      <c r="I346" s="3"/>
      <c r="J346" s="4"/>
      <c r="K346" s="4"/>
      <c r="L346" s="5"/>
      <c r="AG346" s="9">
        <f>SUM(AG318:AG344)</f>
        <v>1356.5303529411767</v>
      </c>
      <c r="AH346" s="6" t="s">
        <v>171</v>
      </c>
      <c r="AN346" s="9">
        <f>SUM(AN318:AN344)</f>
        <v>2470.4</v>
      </c>
      <c r="AO346" s="6" t="s">
        <v>188</v>
      </c>
    </row>
    <row r="347" spans="1:41" ht="12.75">
      <c r="A347" s="13" t="s">
        <v>124</v>
      </c>
      <c r="B347" s="6" t="s">
        <v>1</v>
      </c>
      <c r="C347" s="6" t="s">
        <v>2</v>
      </c>
      <c r="D347" s="6" t="s">
        <v>3</v>
      </c>
      <c r="E347" s="6" t="s">
        <v>112</v>
      </c>
      <c r="F347" s="6" t="s">
        <v>118</v>
      </c>
      <c r="G347" s="6" t="s">
        <v>119</v>
      </c>
      <c r="H347" s="11" t="s">
        <v>113</v>
      </c>
      <c r="I347" s="6" t="s">
        <v>114</v>
      </c>
      <c r="J347" s="13" t="s">
        <v>116</v>
      </c>
      <c r="K347" s="13" t="s">
        <v>115</v>
      </c>
      <c r="L347" s="22" t="s">
        <v>0</v>
      </c>
      <c r="M347" s="13"/>
      <c r="N347" s="13" t="s">
        <v>117</v>
      </c>
      <c r="O347" s="14"/>
      <c r="P347" s="14"/>
      <c r="Q347" s="14"/>
      <c r="R347" s="14"/>
      <c r="S347" s="14"/>
      <c r="T347" s="57"/>
      <c r="U347" s="57"/>
      <c r="V347" s="14"/>
      <c r="W347" s="14"/>
      <c r="X347" s="14"/>
      <c r="Y347" s="14"/>
      <c r="Z347" s="14"/>
      <c r="AA347" s="13"/>
      <c r="AB347" s="13"/>
      <c r="AG347" s="9">
        <f>AG346/4</f>
        <v>339.1325882352942</v>
      </c>
      <c r="AH347" s="6" t="s">
        <v>148</v>
      </c>
      <c r="AN347" s="9">
        <f>AN346/4</f>
        <v>617.6</v>
      </c>
      <c r="AO347" s="6" t="s">
        <v>148</v>
      </c>
    </row>
    <row r="348" spans="1:41" ht="12.75">
      <c r="A348" s="13"/>
      <c r="B348" s="6"/>
      <c r="C348" s="6"/>
      <c r="D348" s="6"/>
      <c r="E348" s="6"/>
      <c r="F348" s="6"/>
      <c r="G348" s="6"/>
      <c r="H348" s="11"/>
      <c r="I348" s="6"/>
      <c r="J348" s="25" t="s">
        <v>132</v>
      </c>
      <c r="K348" s="13"/>
      <c r="L348" s="22"/>
      <c r="M348" s="13"/>
      <c r="O348" s="13" t="s">
        <v>133</v>
      </c>
      <c r="Q348" s="13" t="s">
        <v>134</v>
      </c>
      <c r="R348" s="10" t="s">
        <v>138</v>
      </c>
      <c r="S348" s="10" t="s">
        <v>137</v>
      </c>
      <c r="T348" s="59" t="s">
        <v>157</v>
      </c>
      <c r="U348" s="59" t="s">
        <v>142</v>
      </c>
      <c r="V348" s="13" t="s">
        <v>140</v>
      </c>
      <c r="W348" s="10" t="s">
        <v>141</v>
      </c>
      <c r="X348" s="13" t="s">
        <v>162</v>
      </c>
      <c r="Y348" s="13" t="s">
        <v>163</v>
      </c>
      <c r="Z348" s="14"/>
      <c r="AA348" s="13"/>
      <c r="AB348" s="13"/>
      <c r="AG348" s="9">
        <f>AG347*X344</f>
        <v>3391.325882352942</v>
      </c>
      <c r="AH348" s="6" t="s">
        <v>149</v>
      </c>
      <c r="AN348" s="9">
        <f>AN347*X344</f>
        <v>6176</v>
      </c>
      <c r="AO348" s="6" t="s">
        <v>149</v>
      </c>
    </row>
    <row r="349" spans="1:35" ht="12.75">
      <c r="A349" s="13"/>
      <c r="B349" s="6"/>
      <c r="C349" s="6"/>
      <c r="D349" s="6"/>
      <c r="E349" s="6"/>
      <c r="F349" s="6"/>
      <c r="G349" s="6"/>
      <c r="H349" s="11"/>
      <c r="I349" s="6"/>
      <c r="O349" s="6" t="s">
        <v>145</v>
      </c>
      <c r="R349" s="27" t="s">
        <v>150</v>
      </c>
      <c r="S349" s="27" t="s">
        <v>151</v>
      </c>
      <c r="T349" s="60" t="s">
        <v>158</v>
      </c>
      <c r="U349" s="60" t="s">
        <v>152</v>
      </c>
      <c r="V349" s="13" t="s">
        <v>136</v>
      </c>
      <c r="W349" s="13" t="s">
        <v>136</v>
      </c>
      <c r="Z349" s="14"/>
      <c r="AA349" s="13"/>
      <c r="AB349" s="13"/>
      <c r="AC349" s="31"/>
      <c r="AD349" s="13"/>
      <c r="AE349" s="31"/>
      <c r="AF349" s="32"/>
      <c r="AG349" s="31"/>
      <c r="AH349" s="12"/>
      <c r="AI349" s="12"/>
    </row>
    <row r="350" spans="1:41" ht="12.75">
      <c r="A350">
        <v>1</v>
      </c>
      <c r="B350" s="1">
        <v>2018</v>
      </c>
      <c r="C350" t="s">
        <v>4</v>
      </c>
      <c r="D350" t="s">
        <v>42</v>
      </c>
      <c r="E350" t="s">
        <v>13</v>
      </c>
      <c r="F350" t="s">
        <v>9</v>
      </c>
      <c r="G350" t="str">
        <f aca="true" t="shared" si="76" ref="G350:G389">IF(F350="DSL-04","Terrace System",IF(F350="DSL-44","Terrace System With UGO",IF(F350="DWP-03","Sod Waterway",IF(F350="DWP-01","Water and Sediment Control Basin",IF(F350="N340","Cover Crop",IF(F350="DWC-01","Water Impoundment Resevoir","Null"))))))</f>
        <v>Terrace System With UGO</v>
      </c>
      <c r="H350" s="2">
        <v>6</v>
      </c>
      <c r="I350" s="3">
        <v>95205.22</v>
      </c>
      <c r="J350" s="4">
        <v>4520</v>
      </c>
      <c r="K350" s="4">
        <v>104</v>
      </c>
      <c r="L350" s="5">
        <v>22193</v>
      </c>
      <c r="M350" t="s">
        <v>8</v>
      </c>
      <c r="N350">
        <f aca="true" t="shared" si="77" ref="N350:N389">IF(F350="N340",0,10)</f>
        <v>10</v>
      </c>
      <c r="O350" s="6">
        <v>0.0425</v>
      </c>
      <c r="P350" s="10" t="s">
        <v>130</v>
      </c>
      <c r="Q350" s="13">
        <v>0.771</v>
      </c>
      <c r="R350" s="24">
        <f aca="true" t="shared" si="78" ref="R350:R389">J350/Q350</f>
        <v>5862.516212710765</v>
      </c>
      <c r="S350" s="22">
        <f aca="true" t="shared" si="79" ref="S350:S389">R350/O350</f>
        <v>137941.55794613564</v>
      </c>
      <c r="T350" s="64">
        <f aca="true" t="shared" si="80" ref="T350:T389">U350</f>
        <v>172.42694743266955</v>
      </c>
      <c r="U350" s="65">
        <f aca="true" t="shared" si="81" ref="U350:U389">S350/(V350*W350)</f>
        <v>172.42694743266955</v>
      </c>
      <c r="V350" s="24">
        <v>2</v>
      </c>
      <c r="W350" s="13">
        <v>400</v>
      </c>
      <c r="X350" s="29">
        <f aca="true" t="shared" si="82" ref="X350:X389">N350</f>
        <v>10</v>
      </c>
      <c r="Y350" s="23">
        <f aca="true" t="shared" si="83" ref="Y350:Y389">Q350</f>
        <v>0.771</v>
      </c>
      <c r="Z350" s="6" t="s">
        <v>155</v>
      </c>
      <c r="AA350" s="6" t="str">
        <f aca="true" t="shared" si="84" ref="AA350:AA389">E350</f>
        <v>MONROE</v>
      </c>
      <c r="AB350" s="6" t="str">
        <f aca="true" t="shared" si="85" ref="AB350:AB389">G350</f>
        <v>Terrace System With UGO</v>
      </c>
      <c r="AC350" s="41">
        <v>515.9014267185473</v>
      </c>
      <c r="AE350" s="41">
        <v>118.14142671854734</v>
      </c>
      <c r="AG350" s="41">
        <v>397.76</v>
      </c>
      <c r="AH350" s="35">
        <f aca="true" t="shared" si="86" ref="AH350:AH388">AC350-AE350</f>
        <v>397.76</v>
      </c>
      <c r="AJ350" s="9">
        <v>938.0025940337224</v>
      </c>
      <c r="AL350" s="9">
        <v>214.80259403372236</v>
      </c>
      <c r="AN350" s="9">
        <v>723.2</v>
      </c>
      <c r="AO350" s="9">
        <f aca="true" t="shared" si="87" ref="AO350:AO389">AJ350-AL350</f>
        <v>723.2</v>
      </c>
    </row>
    <row r="351" spans="1:41" ht="12.75">
      <c r="A351">
        <v>2</v>
      </c>
      <c r="B351" s="1">
        <v>2016</v>
      </c>
      <c r="C351" t="s">
        <v>4</v>
      </c>
      <c r="D351" t="s">
        <v>37</v>
      </c>
      <c r="E351" t="s">
        <v>13</v>
      </c>
      <c r="F351" t="s">
        <v>9</v>
      </c>
      <c r="G351" t="str">
        <f t="shared" si="76"/>
        <v>Terrace System With UGO</v>
      </c>
      <c r="H351" s="2">
        <v>7</v>
      </c>
      <c r="I351" s="3">
        <v>69205.45</v>
      </c>
      <c r="J351" s="4">
        <v>3910</v>
      </c>
      <c r="K351" s="4">
        <v>103</v>
      </c>
      <c r="L351" s="5">
        <v>19040</v>
      </c>
      <c r="M351" t="s">
        <v>8</v>
      </c>
      <c r="N351">
        <f t="shared" si="77"/>
        <v>10</v>
      </c>
      <c r="O351" s="6">
        <v>0.0425</v>
      </c>
      <c r="P351" s="10" t="s">
        <v>130</v>
      </c>
      <c r="Q351" s="13">
        <v>0.771</v>
      </c>
      <c r="R351" s="24">
        <f t="shared" si="78"/>
        <v>5071.335927367056</v>
      </c>
      <c r="S351" s="22">
        <f t="shared" si="79"/>
        <v>119325.551232166</v>
      </c>
      <c r="T351" s="64">
        <f t="shared" si="80"/>
        <v>149.1569390402075</v>
      </c>
      <c r="U351" s="65">
        <f t="shared" si="81"/>
        <v>149.1569390402075</v>
      </c>
      <c r="V351" s="24">
        <v>2</v>
      </c>
      <c r="W351" s="13">
        <v>400</v>
      </c>
      <c r="X351" s="29">
        <f t="shared" si="82"/>
        <v>10</v>
      </c>
      <c r="Y351" s="23">
        <f t="shared" si="83"/>
        <v>0.771</v>
      </c>
      <c r="Z351" s="6" t="s">
        <v>155</v>
      </c>
      <c r="AA351" s="6" t="str">
        <f t="shared" si="84"/>
        <v>MONROE</v>
      </c>
      <c r="AB351" s="6" t="str">
        <f t="shared" si="85"/>
        <v>Terrace System With UGO</v>
      </c>
      <c r="AC351" s="41">
        <v>446.2775616083009</v>
      </c>
      <c r="AE351" s="41">
        <v>102.19756160830093</v>
      </c>
      <c r="AG351" s="41">
        <v>344.08</v>
      </c>
      <c r="AH351" s="35">
        <f t="shared" si="86"/>
        <v>344.08</v>
      </c>
      <c r="AJ351" s="9">
        <v>811.4137483787289</v>
      </c>
      <c r="AL351" s="9">
        <v>185.81374837872886</v>
      </c>
      <c r="AN351" s="9">
        <v>625.6</v>
      </c>
      <c r="AO351" s="9">
        <f t="shared" si="87"/>
        <v>625.6</v>
      </c>
    </row>
    <row r="352" spans="1:41" ht="12.75">
      <c r="A352">
        <v>3</v>
      </c>
      <c r="B352" s="1">
        <v>2018</v>
      </c>
      <c r="C352" t="s">
        <v>4</v>
      </c>
      <c r="D352" t="s">
        <v>38</v>
      </c>
      <c r="E352" t="s">
        <v>13</v>
      </c>
      <c r="F352" t="s">
        <v>9</v>
      </c>
      <c r="G352" t="str">
        <f t="shared" si="76"/>
        <v>Terrace System With UGO</v>
      </c>
      <c r="H352" s="2">
        <v>4</v>
      </c>
      <c r="I352" s="3">
        <v>79172.61</v>
      </c>
      <c r="J352" s="4">
        <v>4180</v>
      </c>
      <c r="K352" s="4">
        <v>84</v>
      </c>
      <c r="L352" s="5">
        <v>19302</v>
      </c>
      <c r="M352" t="s">
        <v>8</v>
      </c>
      <c r="N352">
        <f t="shared" si="77"/>
        <v>10</v>
      </c>
      <c r="O352" s="6">
        <v>0.0425</v>
      </c>
      <c r="P352" s="10" t="s">
        <v>130</v>
      </c>
      <c r="Q352" s="13">
        <v>0.771</v>
      </c>
      <c r="R352" s="24">
        <f t="shared" si="78"/>
        <v>5421.530479896239</v>
      </c>
      <c r="S352" s="22">
        <f t="shared" si="79"/>
        <v>127565.42305638207</v>
      </c>
      <c r="T352" s="64">
        <f t="shared" si="80"/>
        <v>159.45677882047758</v>
      </c>
      <c r="U352" s="65">
        <f t="shared" si="81"/>
        <v>159.45677882047758</v>
      </c>
      <c r="V352" s="24">
        <v>2</v>
      </c>
      <c r="W352" s="13">
        <v>400</v>
      </c>
      <c r="X352" s="29">
        <f t="shared" si="82"/>
        <v>10</v>
      </c>
      <c r="Y352" s="23">
        <f t="shared" si="83"/>
        <v>0.771</v>
      </c>
      <c r="Z352" s="6" t="s">
        <v>155</v>
      </c>
      <c r="AA352" s="6" t="str">
        <f t="shared" si="84"/>
        <v>MONROE</v>
      </c>
      <c r="AB352" s="6" t="str">
        <f t="shared" si="85"/>
        <v>Terrace System With UGO</v>
      </c>
      <c r="AC352" s="41">
        <v>477.09468223086895</v>
      </c>
      <c r="AE352" s="41">
        <v>109.25468223086904</v>
      </c>
      <c r="AG352" s="41">
        <v>367.8399999999999</v>
      </c>
      <c r="AH352" s="35">
        <f t="shared" si="86"/>
        <v>367.8399999999999</v>
      </c>
      <c r="AJ352" s="9">
        <v>867.4448767833982</v>
      </c>
      <c r="AL352" s="9">
        <v>198.64487678339833</v>
      </c>
      <c r="AN352" s="9">
        <v>668.7999999999998</v>
      </c>
      <c r="AO352" s="9">
        <f t="shared" si="87"/>
        <v>668.7999999999998</v>
      </c>
    </row>
    <row r="353" spans="1:41" ht="12.75">
      <c r="A353">
        <v>4</v>
      </c>
      <c r="B353" s="1">
        <v>2017</v>
      </c>
      <c r="C353" t="s">
        <v>4</v>
      </c>
      <c r="D353" t="s">
        <v>40</v>
      </c>
      <c r="E353" t="s">
        <v>13</v>
      </c>
      <c r="F353" t="s">
        <v>9</v>
      </c>
      <c r="G353" t="str">
        <f t="shared" si="76"/>
        <v>Terrace System With UGO</v>
      </c>
      <c r="H353" s="2">
        <v>4</v>
      </c>
      <c r="I353" s="3">
        <v>60507.24</v>
      </c>
      <c r="J353" s="4">
        <v>3520</v>
      </c>
      <c r="K353" s="4">
        <v>81</v>
      </c>
      <c r="L353" s="5">
        <v>13523</v>
      </c>
      <c r="M353" t="s">
        <v>8</v>
      </c>
      <c r="N353">
        <f t="shared" si="77"/>
        <v>10</v>
      </c>
      <c r="O353" s="6">
        <v>0.0425</v>
      </c>
      <c r="P353" s="10" t="s">
        <v>130</v>
      </c>
      <c r="Q353" s="13">
        <v>0.771</v>
      </c>
      <c r="R353" s="24">
        <f t="shared" si="78"/>
        <v>4565.4993514915695</v>
      </c>
      <c r="S353" s="22">
        <f t="shared" si="79"/>
        <v>107423.5141527428</v>
      </c>
      <c r="T353" s="64">
        <f t="shared" si="80"/>
        <v>134.27939269092852</v>
      </c>
      <c r="U353" s="65">
        <f t="shared" si="81"/>
        <v>134.27939269092852</v>
      </c>
      <c r="V353" s="24">
        <v>2</v>
      </c>
      <c r="W353" s="13">
        <v>400</v>
      </c>
      <c r="X353" s="29">
        <f t="shared" si="82"/>
        <v>10</v>
      </c>
      <c r="Y353" s="23">
        <f t="shared" si="83"/>
        <v>0.771</v>
      </c>
      <c r="Z353" s="6" t="s">
        <v>155</v>
      </c>
      <c r="AA353" s="6" t="str">
        <f t="shared" si="84"/>
        <v>MONROE</v>
      </c>
      <c r="AB353" s="6" t="str">
        <f t="shared" si="85"/>
        <v>Terrace System With UGO</v>
      </c>
      <c r="AC353" s="41">
        <v>401.76394293125816</v>
      </c>
      <c r="AE353" s="41">
        <v>92.00394293125811</v>
      </c>
      <c r="AG353" s="41">
        <v>309.76000000000005</v>
      </c>
      <c r="AH353" s="35">
        <f t="shared" si="86"/>
        <v>309.76000000000005</v>
      </c>
      <c r="AJ353" s="9">
        <v>730.4798962386512</v>
      </c>
      <c r="AL353" s="9">
        <v>167.2798962386512</v>
      </c>
      <c r="AN353" s="9">
        <v>563.2</v>
      </c>
      <c r="AO353" s="9">
        <f t="shared" si="87"/>
        <v>563.2</v>
      </c>
    </row>
    <row r="354" spans="1:41" ht="12.75">
      <c r="A354">
        <v>5</v>
      </c>
      <c r="B354" s="1">
        <v>2018</v>
      </c>
      <c r="C354" t="s">
        <v>4</v>
      </c>
      <c r="D354" t="s">
        <v>31</v>
      </c>
      <c r="E354" t="s">
        <v>13</v>
      </c>
      <c r="F354" t="s">
        <v>9</v>
      </c>
      <c r="G354" t="str">
        <f t="shared" si="76"/>
        <v>Terrace System With UGO</v>
      </c>
      <c r="H354" s="2">
        <v>2</v>
      </c>
      <c r="I354" s="3">
        <v>25010.59</v>
      </c>
      <c r="J354" s="4">
        <v>2640</v>
      </c>
      <c r="K354" s="4">
        <v>78</v>
      </c>
      <c r="L354" s="5">
        <v>6514</v>
      </c>
      <c r="M354" t="s">
        <v>8</v>
      </c>
      <c r="N354">
        <f t="shared" si="77"/>
        <v>10</v>
      </c>
      <c r="O354" s="6">
        <v>0.0425</v>
      </c>
      <c r="P354" s="10" t="s">
        <v>130</v>
      </c>
      <c r="Q354" s="13">
        <v>0.771</v>
      </c>
      <c r="R354" s="24">
        <f t="shared" si="78"/>
        <v>3424.124513618677</v>
      </c>
      <c r="S354" s="22">
        <f t="shared" si="79"/>
        <v>80567.6356145571</v>
      </c>
      <c r="T354" s="64">
        <f t="shared" si="80"/>
        <v>100.70954451819638</v>
      </c>
      <c r="U354" s="65">
        <f t="shared" si="81"/>
        <v>100.70954451819638</v>
      </c>
      <c r="V354" s="24">
        <v>2</v>
      </c>
      <c r="W354" s="13">
        <v>400</v>
      </c>
      <c r="X354" s="29">
        <f t="shared" si="82"/>
        <v>10</v>
      </c>
      <c r="Y354" s="23">
        <f t="shared" si="83"/>
        <v>0.771</v>
      </c>
      <c r="Z354" s="6" t="s">
        <v>155</v>
      </c>
      <c r="AA354" s="6" t="str">
        <f t="shared" si="84"/>
        <v>MONROE</v>
      </c>
      <c r="AB354" s="6" t="str">
        <f t="shared" si="85"/>
        <v>Terrace System With UGO</v>
      </c>
      <c r="AC354" s="41">
        <v>301.3229571984436</v>
      </c>
      <c r="AE354" s="41">
        <v>69.00295719844354</v>
      </c>
      <c r="AG354" s="41">
        <v>232.32000000000005</v>
      </c>
      <c r="AH354" s="35">
        <f t="shared" si="86"/>
        <v>232.32000000000005</v>
      </c>
      <c r="AJ354" s="9">
        <v>547.8599221789883</v>
      </c>
      <c r="AL354" s="9">
        <v>125.45992217898822</v>
      </c>
      <c r="AN354" s="9">
        <v>422.4000000000001</v>
      </c>
      <c r="AO354" s="9">
        <f t="shared" si="87"/>
        <v>422.4000000000001</v>
      </c>
    </row>
    <row r="355" spans="1:41" ht="12.75">
      <c r="A355">
        <v>6</v>
      </c>
      <c r="B355" s="1">
        <v>2016</v>
      </c>
      <c r="C355" t="s">
        <v>4</v>
      </c>
      <c r="D355" t="s">
        <v>38</v>
      </c>
      <c r="E355" t="s">
        <v>13</v>
      </c>
      <c r="F355" t="s">
        <v>9</v>
      </c>
      <c r="G355" t="str">
        <f t="shared" si="76"/>
        <v>Terrace System With UGO</v>
      </c>
      <c r="H355" s="2">
        <v>4</v>
      </c>
      <c r="I355" s="3">
        <v>47367.39</v>
      </c>
      <c r="J355" s="4">
        <v>2670</v>
      </c>
      <c r="K355" s="4">
        <v>72</v>
      </c>
      <c r="L355" s="5">
        <v>15560</v>
      </c>
      <c r="M355" t="s">
        <v>8</v>
      </c>
      <c r="N355">
        <f t="shared" si="77"/>
        <v>10</v>
      </c>
      <c r="O355" s="6">
        <v>0.0425</v>
      </c>
      <c r="P355" s="10" t="s">
        <v>130</v>
      </c>
      <c r="Q355" s="13">
        <v>0.771</v>
      </c>
      <c r="R355" s="24">
        <f t="shared" si="78"/>
        <v>3463.035019455253</v>
      </c>
      <c r="S355" s="22">
        <f t="shared" si="79"/>
        <v>81483.17692835888</v>
      </c>
      <c r="T355" s="64">
        <f t="shared" si="80"/>
        <v>101.8539711604486</v>
      </c>
      <c r="U355" s="65">
        <f t="shared" si="81"/>
        <v>101.8539711604486</v>
      </c>
      <c r="V355" s="24">
        <v>2</v>
      </c>
      <c r="W355" s="13">
        <v>400</v>
      </c>
      <c r="X355" s="29">
        <f t="shared" si="82"/>
        <v>10</v>
      </c>
      <c r="Y355" s="23">
        <f t="shared" si="83"/>
        <v>0.771</v>
      </c>
      <c r="Z355" s="6" t="s">
        <v>155</v>
      </c>
      <c r="AA355" s="6" t="str">
        <f t="shared" si="84"/>
        <v>MONROE</v>
      </c>
      <c r="AB355" s="6" t="str">
        <f t="shared" si="85"/>
        <v>Terrace System With UGO</v>
      </c>
      <c r="AC355" s="41">
        <v>304.7470817120622</v>
      </c>
      <c r="AE355" s="41">
        <v>69.78708171206227</v>
      </c>
      <c r="AG355" s="41">
        <v>234.95999999999992</v>
      </c>
      <c r="AH355" s="35">
        <f t="shared" si="86"/>
        <v>234.95999999999992</v>
      </c>
      <c r="AJ355" s="9">
        <v>554.0856031128404</v>
      </c>
      <c r="AL355" s="9">
        <v>126.8856031128405</v>
      </c>
      <c r="AN355" s="9">
        <v>427.19999999999993</v>
      </c>
      <c r="AO355" s="9">
        <f t="shared" si="87"/>
        <v>427.19999999999993</v>
      </c>
    </row>
    <row r="356" spans="1:41" ht="12.75">
      <c r="A356">
        <v>7</v>
      </c>
      <c r="B356" s="1">
        <v>2018</v>
      </c>
      <c r="C356" t="s">
        <v>4</v>
      </c>
      <c r="D356" t="s">
        <v>37</v>
      </c>
      <c r="E356" t="s">
        <v>13</v>
      </c>
      <c r="F356" t="s">
        <v>9</v>
      </c>
      <c r="G356" t="str">
        <f t="shared" si="76"/>
        <v>Terrace System With UGO</v>
      </c>
      <c r="H356" s="2">
        <v>2</v>
      </c>
      <c r="I356" s="3">
        <v>40000</v>
      </c>
      <c r="J356" s="4">
        <v>2670</v>
      </c>
      <c r="K356" s="4">
        <v>59</v>
      </c>
      <c r="L356" s="5">
        <v>11709</v>
      </c>
      <c r="M356" t="s">
        <v>8</v>
      </c>
      <c r="N356">
        <f t="shared" si="77"/>
        <v>10</v>
      </c>
      <c r="O356" s="6">
        <v>0.0425</v>
      </c>
      <c r="P356" s="10" t="s">
        <v>130</v>
      </c>
      <c r="Q356" s="13">
        <v>0.771</v>
      </c>
      <c r="R356" s="24">
        <f t="shared" si="78"/>
        <v>3463.035019455253</v>
      </c>
      <c r="S356" s="22">
        <f t="shared" si="79"/>
        <v>81483.17692835888</v>
      </c>
      <c r="T356" s="64">
        <f t="shared" si="80"/>
        <v>101.8539711604486</v>
      </c>
      <c r="U356" s="65">
        <f t="shared" si="81"/>
        <v>101.8539711604486</v>
      </c>
      <c r="V356" s="24">
        <v>2</v>
      </c>
      <c r="W356" s="13">
        <v>400</v>
      </c>
      <c r="X356" s="29">
        <f t="shared" si="82"/>
        <v>10</v>
      </c>
      <c r="Y356" s="23">
        <f t="shared" si="83"/>
        <v>0.771</v>
      </c>
      <c r="Z356" s="6" t="s">
        <v>155</v>
      </c>
      <c r="AA356" s="6" t="str">
        <f t="shared" si="84"/>
        <v>MONROE</v>
      </c>
      <c r="AB356" s="6" t="str">
        <f t="shared" si="85"/>
        <v>Terrace System With UGO</v>
      </c>
      <c r="AC356" s="41">
        <v>304.7470817120622</v>
      </c>
      <c r="AE356" s="41">
        <v>69.78708171206227</v>
      </c>
      <c r="AG356" s="41">
        <v>234.95999999999992</v>
      </c>
      <c r="AH356" s="35">
        <f t="shared" si="86"/>
        <v>234.95999999999992</v>
      </c>
      <c r="AJ356" s="9">
        <v>554.0856031128404</v>
      </c>
      <c r="AL356" s="9">
        <v>126.8856031128405</v>
      </c>
      <c r="AN356" s="9">
        <v>427.19999999999993</v>
      </c>
      <c r="AO356" s="9">
        <f t="shared" si="87"/>
        <v>427.19999999999993</v>
      </c>
    </row>
    <row r="357" spans="1:41" ht="12.75">
      <c r="A357">
        <v>8</v>
      </c>
      <c r="B357" s="1">
        <v>2019</v>
      </c>
      <c r="C357" t="s">
        <v>4</v>
      </c>
      <c r="D357" t="s">
        <v>41</v>
      </c>
      <c r="E357" t="s">
        <v>13</v>
      </c>
      <c r="F357" t="s">
        <v>9</v>
      </c>
      <c r="G357" t="str">
        <f t="shared" si="76"/>
        <v>Terrace System With UGO</v>
      </c>
      <c r="H357" s="2">
        <v>3</v>
      </c>
      <c r="I357" s="3">
        <v>52553.92</v>
      </c>
      <c r="J357" s="4">
        <v>2980</v>
      </c>
      <c r="K357" s="4">
        <v>58</v>
      </c>
      <c r="L357" s="5">
        <v>11454</v>
      </c>
      <c r="M357" t="s">
        <v>8</v>
      </c>
      <c r="N357">
        <f t="shared" si="77"/>
        <v>10</v>
      </c>
      <c r="O357" s="6">
        <v>0.0425</v>
      </c>
      <c r="P357" s="10" t="s">
        <v>130</v>
      </c>
      <c r="Q357" s="13">
        <v>0.771</v>
      </c>
      <c r="R357" s="24">
        <f t="shared" si="78"/>
        <v>3865.1102464332034</v>
      </c>
      <c r="S357" s="22">
        <f t="shared" si="79"/>
        <v>90943.77050431067</v>
      </c>
      <c r="T357" s="64">
        <f t="shared" si="80"/>
        <v>113.67971313038834</v>
      </c>
      <c r="U357" s="65">
        <f t="shared" si="81"/>
        <v>113.67971313038834</v>
      </c>
      <c r="V357" s="24">
        <v>2</v>
      </c>
      <c r="W357" s="13">
        <v>400</v>
      </c>
      <c r="X357" s="29">
        <f t="shared" si="82"/>
        <v>10</v>
      </c>
      <c r="Y357" s="23">
        <f t="shared" si="83"/>
        <v>0.771</v>
      </c>
      <c r="Z357" s="6" t="s">
        <v>155</v>
      </c>
      <c r="AA357" s="6" t="str">
        <f t="shared" si="84"/>
        <v>MONROE</v>
      </c>
      <c r="AB357" s="6" t="str">
        <f t="shared" si="85"/>
        <v>Terrace System With UGO</v>
      </c>
      <c r="AC357" s="41">
        <v>340.1297016861219</v>
      </c>
      <c r="AE357" s="41">
        <v>77.8897016861219</v>
      </c>
      <c r="AG357" s="41">
        <v>262.24</v>
      </c>
      <c r="AH357" s="35">
        <f t="shared" si="86"/>
        <v>262.24</v>
      </c>
      <c r="AJ357" s="9">
        <v>618.4176394293127</v>
      </c>
      <c r="AL357" s="9">
        <v>141.6176394293126</v>
      </c>
      <c r="AN357" s="9">
        <v>476.80000000000007</v>
      </c>
      <c r="AO357" s="9">
        <f t="shared" si="87"/>
        <v>476.80000000000007</v>
      </c>
    </row>
    <row r="358" spans="1:41" ht="12.75">
      <c r="A358">
        <v>9</v>
      </c>
      <c r="B358" s="1">
        <v>2016</v>
      </c>
      <c r="C358" t="s">
        <v>4</v>
      </c>
      <c r="D358" t="s">
        <v>21</v>
      </c>
      <c r="E358" t="s">
        <v>13</v>
      </c>
      <c r="F358" t="s">
        <v>9</v>
      </c>
      <c r="G358" t="str">
        <f t="shared" si="76"/>
        <v>Terrace System With UGO</v>
      </c>
      <c r="H358" s="2">
        <v>4</v>
      </c>
      <c r="I358" s="3">
        <v>39618.85</v>
      </c>
      <c r="J358" s="4">
        <v>2640</v>
      </c>
      <c r="K358" s="4">
        <v>57</v>
      </c>
      <c r="L358" s="5">
        <v>10925</v>
      </c>
      <c r="M358" t="s">
        <v>8</v>
      </c>
      <c r="N358">
        <f t="shared" si="77"/>
        <v>10</v>
      </c>
      <c r="O358" s="6">
        <v>0.0425</v>
      </c>
      <c r="P358" s="10" t="s">
        <v>130</v>
      </c>
      <c r="Q358" s="13">
        <v>0.771</v>
      </c>
      <c r="R358" s="24">
        <f t="shared" si="78"/>
        <v>3424.124513618677</v>
      </c>
      <c r="S358" s="22">
        <f t="shared" si="79"/>
        <v>80567.6356145571</v>
      </c>
      <c r="T358" s="64">
        <f t="shared" si="80"/>
        <v>100.70954451819638</v>
      </c>
      <c r="U358" s="65">
        <f t="shared" si="81"/>
        <v>100.70954451819638</v>
      </c>
      <c r="V358" s="24">
        <v>2</v>
      </c>
      <c r="W358" s="13">
        <v>400</v>
      </c>
      <c r="X358" s="29">
        <f t="shared" si="82"/>
        <v>10</v>
      </c>
      <c r="Y358" s="23">
        <f t="shared" si="83"/>
        <v>0.771</v>
      </c>
      <c r="Z358" s="6" t="s">
        <v>155</v>
      </c>
      <c r="AA358" s="6" t="str">
        <f t="shared" si="84"/>
        <v>MONROE</v>
      </c>
      <c r="AB358" s="6" t="str">
        <f t="shared" si="85"/>
        <v>Terrace System With UGO</v>
      </c>
      <c r="AC358" s="41">
        <v>301.3229571984436</v>
      </c>
      <c r="AE358" s="41">
        <v>69.00295719844354</v>
      </c>
      <c r="AG358" s="41">
        <v>232.32000000000005</v>
      </c>
      <c r="AH358" s="35">
        <f t="shared" si="86"/>
        <v>232.32000000000005</v>
      </c>
      <c r="AJ358" s="9">
        <v>547.8599221789883</v>
      </c>
      <c r="AL358" s="9">
        <v>125.45992217898822</v>
      </c>
      <c r="AN358" s="9">
        <v>422.4000000000001</v>
      </c>
      <c r="AO358" s="9">
        <f t="shared" si="87"/>
        <v>422.4000000000001</v>
      </c>
    </row>
    <row r="359" spans="1:41" ht="13.5" thickBot="1">
      <c r="A359" s="26">
        <v>10</v>
      </c>
      <c r="B359" s="45">
        <v>2016</v>
      </c>
      <c r="C359" s="26" t="s">
        <v>4</v>
      </c>
      <c r="D359" s="26" t="s">
        <v>40</v>
      </c>
      <c r="E359" s="26" t="s">
        <v>13</v>
      </c>
      <c r="F359" s="26" t="s">
        <v>9</v>
      </c>
      <c r="G359" s="26" t="str">
        <f t="shared" si="76"/>
        <v>Terrace System With UGO</v>
      </c>
      <c r="H359" s="46">
        <v>2</v>
      </c>
      <c r="I359" s="47">
        <v>22161.94</v>
      </c>
      <c r="J359" s="48">
        <v>1910</v>
      </c>
      <c r="K359" s="48">
        <v>55</v>
      </c>
      <c r="L359" s="49">
        <v>5622</v>
      </c>
      <c r="M359" s="26" t="s">
        <v>8</v>
      </c>
      <c r="N359" s="26">
        <f t="shared" si="77"/>
        <v>10</v>
      </c>
      <c r="O359" s="50">
        <v>0.0425</v>
      </c>
      <c r="P359" s="52" t="s">
        <v>130</v>
      </c>
      <c r="Q359" s="51">
        <v>0.771</v>
      </c>
      <c r="R359" s="53">
        <f t="shared" si="78"/>
        <v>2477.302204928664</v>
      </c>
      <c r="S359" s="54">
        <f t="shared" si="79"/>
        <v>58289.46364538033</v>
      </c>
      <c r="T359" s="66">
        <f t="shared" si="80"/>
        <v>72.86182955672541</v>
      </c>
      <c r="U359" s="67">
        <f t="shared" si="81"/>
        <v>72.86182955672541</v>
      </c>
      <c r="V359" s="53">
        <v>2</v>
      </c>
      <c r="W359" s="51">
        <v>400</v>
      </c>
      <c r="X359" s="55">
        <f t="shared" si="82"/>
        <v>10</v>
      </c>
      <c r="Y359" s="56">
        <f t="shared" si="83"/>
        <v>0.771</v>
      </c>
      <c r="Z359" s="50" t="s">
        <v>155</v>
      </c>
      <c r="AA359" s="50" t="str">
        <f t="shared" si="84"/>
        <v>MONROE</v>
      </c>
      <c r="AB359" s="50" t="str">
        <f t="shared" si="85"/>
        <v>Terrace System With UGO</v>
      </c>
      <c r="AC359" s="42">
        <v>218.0025940337224</v>
      </c>
      <c r="AD359" s="26"/>
      <c r="AE359" s="42">
        <v>49.92259403372239</v>
      </c>
      <c r="AF359" s="30"/>
      <c r="AG359" s="42">
        <v>168.08</v>
      </c>
      <c r="AH359" s="34">
        <f t="shared" si="86"/>
        <v>168.08</v>
      </c>
      <c r="AJ359" s="30">
        <v>396.36835278858626</v>
      </c>
      <c r="AK359" s="30"/>
      <c r="AL359" s="30">
        <v>90.76835278858624</v>
      </c>
      <c r="AM359" s="30"/>
      <c r="AN359" s="30">
        <v>305.6</v>
      </c>
      <c r="AO359" s="30">
        <f t="shared" si="87"/>
        <v>305.6</v>
      </c>
    </row>
    <row r="360" spans="1:41" ht="13.5" thickTop="1">
      <c r="A360">
        <v>11</v>
      </c>
      <c r="B360" s="1">
        <v>2017</v>
      </c>
      <c r="C360" t="s">
        <v>4</v>
      </c>
      <c r="D360" t="s">
        <v>37</v>
      </c>
      <c r="E360" t="s">
        <v>13</v>
      </c>
      <c r="F360" t="s">
        <v>9</v>
      </c>
      <c r="G360" t="str">
        <f t="shared" si="76"/>
        <v>Terrace System With UGO</v>
      </c>
      <c r="H360" s="2">
        <v>3</v>
      </c>
      <c r="I360" s="3">
        <v>33864.06</v>
      </c>
      <c r="J360" s="4">
        <v>2060</v>
      </c>
      <c r="K360" s="4">
        <v>50</v>
      </c>
      <c r="L360" s="5">
        <v>8601</v>
      </c>
      <c r="M360" t="s">
        <v>8</v>
      </c>
      <c r="N360">
        <f t="shared" si="77"/>
        <v>10</v>
      </c>
      <c r="O360" s="6">
        <v>0.0425</v>
      </c>
      <c r="P360" s="10" t="s">
        <v>130</v>
      </c>
      <c r="Q360" s="13">
        <v>0.771</v>
      </c>
      <c r="R360" s="24">
        <f t="shared" si="78"/>
        <v>2671.854734111543</v>
      </c>
      <c r="S360" s="22">
        <f t="shared" si="79"/>
        <v>62867.17021438925</v>
      </c>
      <c r="T360" s="64">
        <f t="shared" si="80"/>
        <v>78.58396276798656</v>
      </c>
      <c r="U360" s="65">
        <f t="shared" si="81"/>
        <v>78.58396276798656</v>
      </c>
      <c r="V360" s="24">
        <v>2</v>
      </c>
      <c r="W360" s="13">
        <v>400</v>
      </c>
      <c r="X360" s="29">
        <f t="shared" si="82"/>
        <v>10</v>
      </c>
      <c r="Y360" s="23">
        <f t="shared" si="83"/>
        <v>0.771</v>
      </c>
      <c r="Z360" s="6" t="s">
        <v>155</v>
      </c>
      <c r="AA360" s="6" t="str">
        <f t="shared" si="84"/>
        <v>MONROE</v>
      </c>
      <c r="AB360" s="6" t="str">
        <f t="shared" si="85"/>
        <v>Terrace System With UGO</v>
      </c>
      <c r="AC360" s="41">
        <v>235.12321660181576</v>
      </c>
      <c r="AE360" s="41">
        <v>53.84321660181578</v>
      </c>
      <c r="AG360" s="41">
        <v>181.27999999999997</v>
      </c>
      <c r="AH360" s="35">
        <f t="shared" si="86"/>
        <v>181.27999999999997</v>
      </c>
      <c r="AJ360" s="9">
        <v>427.4967574578469</v>
      </c>
      <c r="AL360" s="9">
        <v>97.896757457847</v>
      </c>
      <c r="AN360" s="9">
        <v>329.5999999999999</v>
      </c>
      <c r="AO360" s="9">
        <f t="shared" si="87"/>
        <v>329.5999999999999</v>
      </c>
    </row>
    <row r="361" spans="1:41" ht="12.75">
      <c r="A361">
        <v>12</v>
      </c>
      <c r="B361" s="1">
        <v>2016</v>
      </c>
      <c r="C361" t="s">
        <v>4</v>
      </c>
      <c r="D361" t="s">
        <v>42</v>
      </c>
      <c r="E361" t="s">
        <v>13</v>
      </c>
      <c r="F361" t="s">
        <v>9</v>
      </c>
      <c r="G361" t="str">
        <f t="shared" si="76"/>
        <v>Terrace System With UGO</v>
      </c>
      <c r="H361" s="2">
        <v>3</v>
      </c>
      <c r="I361" s="3">
        <v>27188.8</v>
      </c>
      <c r="J361" s="4">
        <v>2150</v>
      </c>
      <c r="K361" s="4">
        <v>50</v>
      </c>
      <c r="L361" s="5">
        <v>8373</v>
      </c>
      <c r="M361" t="s">
        <v>8</v>
      </c>
      <c r="N361">
        <f t="shared" si="77"/>
        <v>10</v>
      </c>
      <c r="O361" s="6">
        <v>0.0425</v>
      </c>
      <c r="P361" s="10" t="s">
        <v>130</v>
      </c>
      <c r="Q361" s="13">
        <v>0.771</v>
      </c>
      <c r="R361" s="24">
        <f t="shared" si="78"/>
        <v>2788.586251621271</v>
      </c>
      <c r="S361" s="22">
        <f t="shared" si="79"/>
        <v>65613.7941557946</v>
      </c>
      <c r="T361" s="64">
        <f t="shared" si="80"/>
        <v>82.01724269474326</v>
      </c>
      <c r="U361" s="65">
        <f t="shared" si="81"/>
        <v>82.01724269474326</v>
      </c>
      <c r="V361" s="24">
        <v>2</v>
      </c>
      <c r="W361" s="13">
        <v>400</v>
      </c>
      <c r="X361" s="29">
        <f t="shared" si="82"/>
        <v>10</v>
      </c>
      <c r="Y361" s="23">
        <f t="shared" si="83"/>
        <v>0.771</v>
      </c>
      <c r="Z361" s="6" t="s">
        <v>155</v>
      </c>
      <c r="AA361" s="6" t="str">
        <f t="shared" si="84"/>
        <v>MONROE</v>
      </c>
      <c r="AB361" s="6" t="str">
        <f t="shared" si="85"/>
        <v>Terrace System With UGO</v>
      </c>
      <c r="AC361" s="41">
        <v>245.39559014267186</v>
      </c>
      <c r="AE361" s="41">
        <v>56.195590142671875</v>
      </c>
      <c r="AG361" s="41">
        <v>189.2</v>
      </c>
      <c r="AH361" s="35">
        <f t="shared" si="86"/>
        <v>189.2</v>
      </c>
      <c r="AJ361" s="9">
        <v>446.17380025940344</v>
      </c>
      <c r="AL361" s="9">
        <v>102.17380025940344</v>
      </c>
      <c r="AN361" s="9">
        <v>344</v>
      </c>
      <c r="AO361" s="9">
        <f t="shared" si="87"/>
        <v>344</v>
      </c>
    </row>
    <row r="362" spans="1:41" ht="12.75">
      <c r="A362">
        <v>13</v>
      </c>
      <c r="B362" s="1">
        <v>2017</v>
      </c>
      <c r="C362" t="s">
        <v>4</v>
      </c>
      <c r="D362" t="s">
        <v>21</v>
      </c>
      <c r="E362" t="s">
        <v>13</v>
      </c>
      <c r="F362" t="s">
        <v>9</v>
      </c>
      <c r="G362" t="str">
        <f t="shared" si="76"/>
        <v>Terrace System With UGO</v>
      </c>
      <c r="H362" s="2">
        <v>3</v>
      </c>
      <c r="I362" s="3">
        <v>41438.2</v>
      </c>
      <c r="J362" s="4">
        <v>2140</v>
      </c>
      <c r="K362" s="4">
        <v>47</v>
      </c>
      <c r="L362" s="5">
        <v>9436</v>
      </c>
      <c r="M362" t="s">
        <v>8</v>
      </c>
      <c r="N362">
        <f t="shared" si="77"/>
        <v>10</v>
      </c>
      <c r="O362" s="6">
        <v>0.0425</v>
      </c>
      <c r="P362" s="10" t="s">
        <v>130</v>
      </c>
      <c r="Q362" s="13">
        <v>0.771</v>
      </c>
      <c r="R362" s="24">
        <f t="shared" si="78"/>
        <v>2775.616083009079</v>
      </c>
      <c r="S362" s="22">
        <f t="shared" si="79"/>
        <v>65308.61371786067</v>
      </c>
      <c r="T362" s="64">
        <f t="shared" si="80"/>
        <v>81.63576714732584</v>
      </c>
      <c r="U362" s="65">
        <f t="shared" si="81"/>
        <v>81.63576714732584</v>
      </c>
      <c r="V362" s="24">
        <v>2</v>
      </c>
      <c r="W362" s="13">
        <v>400</v>
      </c>
      <c r="X362" s="29">
        <f t="shared" si="82"/>
        <v>10</v>
      </c>
      <c r="Y362" s="23">
        <f t="shared" si="83"/>
        <v>0.771</v>
      </c>
      <c r="Z362" s="6" t="s">
        <v>155</v>
      </c>
      <c r="AA362" s="6" t="str">
        <f t="shared" si="84"/>
        <v>MONROE</v>
      </c>
      <c r="AB362" s="6" t="str">
        <f t="shared" si="85"/>
        <v>Terrace System With UGO</v>
      </c>
      <c r="AC362" s="41">
        <v>244.2542153047989</v>
      </c>
      <c r="AE362" s="41">
        <v>55.934215304798954</v>
      </c>
      <c r="AG362" s="41">
        <v>188.31999999999994</v>
      </c>
      <c r="AH362" s="35">
        <f t="shared" si="86"/>
        <v>188.31999999999994</v>
      </c>
      <c r="AJ362" s="9">
        <v>444.09857328145256</v>
      </c>
      <c r="AL362" s="9">
        <v>101.69857328145264</v>
      </c>
      <c r="AN362" s="9">
        <v>342.3999999999999</v>
      </c>
      <c r="AO362" s="9">
        <f t="shared" si="87"/>
        <v>342.3999999999999</v>
      </c>
    </row>
    <row r="363" spans="1:41" ht="12.75">
      <c r="A363">
        <v>14</v>
      </c>
      <c r="B363" s="1">
        <v>2020</v>
      </c>
      <c r="C363" t="s">
        <v>4</v>
      </c>
      <c r="D363" t="s">
        <v>38</v>
      </c>
      <c r="E363" t="s">
        <v>13</v>
      </c>
      <c r="F363" t="s">
        <v>9</v>
      </c>
      <c r="G363" t="str">
        <f t="shared" si="76"/>
        <v>Terrace System With UGO</v>
      </c>
      <c r="H363" s="2">
        <v>3</v>
      </c>
      <c r="I363" s="3">
        <v>48007.02</v>
      </c>
      <c r="J363" s="4">
        <v>1730</v>
      </c>
      <c r="K363" s="4">
        <v>45</v>
      </c>
      <c r="L363" s="5">
        <v>10004</v>
      </c>
      <c r="M363" t="s">
        <v>8</v>
      </c>
      <c r="N363">
        <f t="shared" si="77"/>
        <v>10</v>
      </c>
      <c r="O363" s="6">
        <v>0.0425</v>
      </c>
      <c r="P363" s="10" t="s">
        <v>130</v>
      </c>
      <c r="Q363" s="13">
        <v>0.771</v>
      </c>
      <c r="R363" s="24">
        <f t="shared" si="78"/>
        <v>2243.839169909209</v>
      </c>
      <c r="S363" s="22">
        <f t="shared" si="79"/>
        <v>52796.21576256962</v>
      </c>
      <c r="T363" s="64">
        <f t="shared" si="80"/>
        <v>65.99526970321203</v>
      </c>
      <c r="U363" s="65">
        <f t="shared" si="81"/>
        <v>65.99526970321203</v>
      </c>
      <c r="V363" s="24">
        <v>2</v>
      </c>
      <c r="W363" s="13">
        <v>400</v>
      </c>
      <c r="X363" s="29">
        <f t="shared" si="82"/>
        <v>10</v>
      </c>
      <c r="Y363" s="23">
        <f t="shared" si="83"/>
        <v>0.771</v>
      </c>
      <c r="Z363" s="6" t="s">
        <v>155</v>
      </c>
      <c r="AA363" s="6" t="str">
        <f t="shared" si="84"/>
        <v>MONROE</v>
      </c>
      <c r="AB363" s="6" t="str">
        <f t="shared" si="85"/>
        <v>Terrace System With UGO</v>
      </c>
      <c r="AC363" s="41">
        <v>197.4578469520104</v>
      </c>
      <c r="AE363" s="41">
        <v>45.217846952010376</v>
      </c>
      <c r="AG363" s="41">
        <v>152.24000000000004</v>
      </c>
      <c r="AH363" s="35">
        <f t="shared" si="86"/>
        <v>152.24000000000004</v>
      </c>
      <c r="AJ363" s="9">
        <v>359.0142671854735</v>
      </c>
      <c r="AL363" s="9">
        <v>82.21426718547337</v>
      </c>
      <c r="AN363" s="9">
        <v>276.8000000000001</v>
      </c>
      <c r="AO363" s="9">
        <f t="shared" si="87"/>
        <v>276.8000000000001</v>
      </c>
    </row>
    <row r="364" spans="1:41" ht="12.75">
      <c r="A364">
        <v>15</v>
      </c>
      <c r="B364" s="1">
        <v>2017</v>
      </c>
      <c r="C364" t="s">
        <v>4</v>
      </c>
      <c r="D364" t="s">
        <v>5</v>
      </c>
      <c r="E364" t="s">
        <v>13</v>
      </c>
      <c r="F364" t="s">
        <v>9</v>
      </c>
      <c r="G364" t="str">
        <f t="shared" si="76"/>
        <v>Terrace System With UGO</v>
      </c>
      <c r="H364" s="2">
        <v>1</v>
      </c>
      <c r="I364" s="3">
        <v>20000</v>
      </c>
      <c r="J364" s="4">
        <v>1130</v>
      </c>
      <c r="K364" s="4">
        <v>41.5</v>
      </c>
      <c r="L364" s="5">
        <v>5625</v>
      </c>
      <c r="M364" t="s">
        <v>8</v>
      </c>
      <c r="N364">
        <f t="shared" si="77"/>
        <v>10</v>
      </c>
      <c r="O364" s="6">
        <v>0.0425</v>
      </c>
      <c r="P364" s="10" t="s">
        <v>130</v>
      </c>
      <c r="Q364" s="13">
        <v>0.771</v>
      </c>
      <c r="R364" s="24">
        <f t="shared" si="78"/>
        <v>1465.6290531776913</v>
      </c>
      <c r="S364" s="22">
        <f t="shared" si="79"/>
        <v>34485.38948653391</v>
      </c>
      <c r="T364" s="64">
        <f t="shared" si="80"/>
        <v>43.10673685816739</v>
      </c>
      <c r="U364" s="65">
        <f t="shared" si="81"/>
        <v>43.10673685816739</v>
      </c>
      <c r="V364" s="24">
        <v>2</v>
      </c>
      <c r="W364" s="13">
        <v>400</v>
      </c>
      <c r="X364" s="29">
        <f t="shared" si="82"/>
        <v>10</v>
      </c>
      <c r="Y364" s="23">
        <f t="shared" si="83"/>
        <v>0.771</v>
      </c>
      <c r="Z364" s="6" t="s">
        <v>155</v>
      </c>
      <c r="AA364" s="6" t="str">
        <f t="shared" si="84"/>
        <v>MONROE</v>
      </c>
      <c r="AB364" s="6" t="str">
        <f t="shared" si="85"/>
        <v>Terrace System With UGO</v>
      </c>
      <c r="AC364" s="41">
        <v>128.97535667963683</v>
      </c>
      <c r="AE364" s="41">
        <v>29.535356679636834</v>
      </c>
      <c r="AG364" s="41">
        <v>99.44</v>
      </c>
      <c r="AH364" s="35">
        <f t="shared" si="86"/>
        <v>99.44</v>
      </c>
      <c r="AJ364" s="9">
        <v>234.5006485084306</v>
      </c>
      <c r="AL364" s="9">
        <v>53.70064850843059</v>
      </c>
      <c r="AN364" s="9">
        <v>180.8</v>
      </c>
      <c r="AO364" s="9">
        <f t="shared" si="87"/>
        <v>180.8</v>
      </c>
    </row>
    <row r="365" spans="1:41" ht="12.75">
      <c r="A365">
        <v>16</v>
      </c>
      <c r="B365" s="1">
        <v>2020</v>
      </c>
      <c r="C365" t="s">
        <v>4</v>
      </c>
      <c r="D365" t="s">
        <v>41</v>
      </c>
      <c r="E365" t="s">
        <v>13</v>
      </c>
      <c r="F365" t="s">
        <v>9</v>
      </c>
      <c r="G365" t="str">
        <f t="shared" si="76"/>
        <v>Terrace System With UGO</v>
      </c>
      <c r="H365" s="2">
        <v>2</v>
      </c>
      <c r="I365" s="3">
        <v>34353.76</v>
      </c>
      <c r="J365" s="4">
        <v>1120</v>
      </c>
      <c r="K365" s="4">
        <v>39</v>
      </c>
      <c r="L365" s="5">
        <v>7160</v>
      </c>
      <c r="M365" t="s">
        <v>8</v>
      </c>
      <c r="N365">
        <f t="shared" si="77"/>
        <v>10</v>
      </c>
      <c r="O365" s="6">
        <v>0.0425</v>
      </c>
      <c r="P365" s="10" t="s">
        <v>130</v>
      </c>
      <c r="Q365" s="13">
        <v>0.771</v>
      </c>
      <c r="R365" s="24">
        <f t="shared" si="78"/>
        <v>1452.6588845654994</v>
      </c>
      <c r="S365" s="22">
        <f t="shared" si="79"/>
        <v>34180.20904859999</v>
      </c>
      <c r="T365" s="64">
        <f t="shared" si="80"/>
        <v>42.725261310749985</v>
      </c>
      <c r="U365" s="65">
        <f t="shared" si="81"/>
        <v>42.725261310749985</v>
      </c>
      <c r="V365" s="24">
        <v>2</v>
      </c>
      <c r="W365" s="13">
        <v>400</v>
      </c>
      <c r="X365" s="29">
        <f t="shared" si="82"/>
        <v>10</v>
      </c>
      <c r="Y365" s="23">
        <f t="shared" si="83"/>
        <v>0.771</v>
      </c>
      <c r="Z365" s="6" t="s">
        <v>155</v>
      </c>
      <c r="AA365" s="6" t="str">
        <f t="shared" si="84"/>
        <v>MONROE</v>
      </c>
      <c r="AB365" s="6" t="str">
        <f t="shared" si="85"/>
        <v>Terrace System With UGO</v>
      </c>
      <c r="AC365" s="41">
        <v>127.83398184176396</v>
      </c>
      <c r="AE365" s="41">
        <v>29.273981841763955</v>
      </c>
      <c r="AG365" s="41">
        <v>98.56</v>
      </c>
      <c r="AH365" s="35">
        <f t="shared" si="86"/>
        <v>98.56</v>
      </c>
      <c r="AJ365" s="9">
        <v>232.42542153047995</v>
      </c>
      <c r="AL365" s="9">
        <v>53.225421530479906</v>
      </c>
      <c r="AN365" s="9">
        <v>179.20000000000005</v>
      </c>
      <c r="AO365" s="9">
        <f t="shared" si="87"/>
        <v>179.20000000000005</v>
      </c>
    </row>
    <row r="366" spans="1:41" ht="12.75">
      <c r="A366">
        <v>17</v>
      </c>
      <c r="B366" s="1">
        <v>2017</v>
      </c>
      <c r="C366" t="s">
        <v>4</v>
      </c>
      <c r="D366" t="s">
        <v>41</v>
      </c>
      <c r="E366" t="s">
        <v>13</v>
      </c>
      <c r="F366" t="s">
        <v>9</v>
      </c>
      <c r="G366" t="str">
        <f t="shared" si="76"/>
        <v>Terrace System With UGO</v>
      </c>
      <c r="H366" s="2">
        <v>2</v>
      </c>
      <c r="I366" s="3">
        <v>30618.62</v>
      </c>
      <c r="J366" s="4">
        <v>1590</v>
      </c>
      <c r="K366" s="4">
        <v>38</v>
      </c>
      <c r="L366" s="5">
        <v>6315</v>
      </c>
      <c r="M366" t="s">
        <v>8</v>
      </c>
      <c r="N366">
        <f t="shared" si="77"/>
        <v>10</v>
      </c>
      <c r="O366" s="6">
        <v>0.0425</v>
      </c>
      <c r="P366" s="10" t="s">
        <v>130</v>
      </c>
      <c r="Q366" s="13">
        <v>0.771</v>
      </c>
      <c r="R366" s="24">
        <f t="shared" si="78"/>
        <v>2062.256809338521</v>
      </c>
      <c r="S366" s="22">
        <f t="shared" si="79"/>
        <v>48523.68963149461</v>
      </c>
      <c r="T366" s="64">
        <f t="shared" si="80"/>
        <v>60.65461203936827</v>
      </c>
      <c r="U366" s="65">
        <f t="shared" si="81"/>
        <v>60.65461203936827</v>
      </c>
      <c r="V366" s="24">
        <v>2</v>
      </c>
      <c r="W366" s="13">
        <v>400</v>
      </c>
      <c r="X366" s="29">
        <f t="shared" si="82"/>
        <v>10</v>
      </c>
      <c r="Y366" s="23">
        <f t="shared" si="83"/>
        <v>0.771</v>
      </c>
      <c r="Z366" s="6" t="s">
        <v>155</v>
      </c>
      <c r="AA366" s="6" t="str">
        <f t="shared" si="84"/>
        <v>MONROE</v>
      </c>
      <c r="AB366" s="6" t="str">
        <f t="shared" si="85"/>
        <v>Terrace System With UGO</v>
      </c>
      <c r="AC366" s="41">
        <v>181.47859922178984</v>
      </c>
      <c r="AE366" s="41">
        <v>41.55859922178985</v>
      </c>
      <c r="AG366" s="41">
        <v>139.92</v>
      </c>
      <c r="AH366" s="35">
        <f t="shared" si="86"/>
        <v>139.92</v>
      </c>
      <c r="AJ366" s="9">
        <v>329.9610894941634</v>
      </c>
      <c r="AL366" s="9">
        <v>75.56108949416338</v>
      </c>
      <c r="AN366" s="9">
        <v>254.4</v>
      </c>
      <c r="AO366" s="9">
        <f t="shared" si="87"/>
        <v>254.4</v>
      </c>
    </row>
    <row r="367" spans="1:41" ht="12.75">
      <c r="A367">
        <v>18</v>
      </c>
      <c r="B367" s="1">
        <v>2017</v>
      </c>
      <c r="C367" t="s">
        <v>4</v>
      </c>
      <c r="D367" t="s">
        <v>35</v>
      </c>
      <c r="E367" t="s">
        <v>13</v>
      </c>
      <c r="F367" t="s">
        <v>9</v>
      </c>
      <c r="G367" t="str">
        <f t="shared" si="76"/>
        <v>Terrace System With UGO</v>
      </c>
      <c r="H367" s="2">
        <v>1</v>
      </c>
      <c r="I367" s="3">
        <v>20000</v>
      </c>
      <c r="J367" s="4">
        <v>1210</v>
      </c>
      <c r="K367" s="4">
        <v>37</v>
      </c>
      <c r="L367" s="5">
        <v>5785</v>
      </c>
      <c r="M367" t="s">
        <v>8</v>
      </c>
      <c r="N367">
        <f t="shared" si="77"/>
        <v>10</v>
      </c>
      <c r="O367" s="6">
        <v>0.0425</v>
      </c>
      <c r="P367" s="10" t="s">
        <v>130</v>
      </c>
      <c r="Q367" s="13">
        <v>0.771</v>
      </c>
      <c r="R367" s="24">
        <f t="shared" si="78"/>
        <v>1569.390402075227</v>
      </c>
      <c r="S367" s="22">
        <f t="shared" si="79"/>
        <v>36926.832990005336</v>
      </c>
      <c r="T367" s="64">
        <f t="shared" si="80"/>
        <v>46.15854123750667</v>
      </c>
      <c r="U367" s="65">
        <f t="shared" si="81"/>
        <v>46.15854123750667</v>
      </c>
      <c r="V367" s="24">
        <v>2</v>
      </c>
      <c r="W367" s="13">
        <v>400</v>
      </c>
      <c r="X367" s="29">
        <f t="shared" si="82"/>
        <v>10</v>
      </c>
      <c r="Y367" s="23">
        <f t="shared" si="83"/>
        <v>0.771</v>
      </c>
      <c r="Z367" s="6" t="s">
        <v>155</v>
      </c>
      <c r="AA367" s="6" t="str">
        <f t="shared" si="84"/>
        <v>MONROE</v>
      </c>
      <c r="AB367" s="6" t="str">
        <f t="shared" si="85"/>
        <v>Terrace System With UGO</v>
      </c>
      <c r="AC367" s="41">
        <v>138.10635538261994</v>
      </c>
      <c r="AE367" s="41">
        <v>31.626355382619963</v>
      </c>
      <c r="AG367" s="41">
        <v>106.47999999999998</v>
      </c>
      <c r="AH367" s="35">
        <f t="shared" si="86"/>
        <v>106.47999999999998</v>
      </c>
      <c r="AJ367" s="9">
        <v>251.10246433203633</v>
      </c>
      <c r="AL367" s="9">
        <v>57.50246433203637</v>
      </c>
      <c r="AN367" s="9">
        <v>193.59999999999997</v>
      </c>
      <c r="AO367" s="9">
        <f t="shared" si="87"/>
        <v>193.59999999999997</v>
      </c>
    </row>
    <row r="368" spans="1:41" ht="12.75">
      <c r="A368">
        <v>19</v>
      </c>
      <c r="B368" s="1">
        <v>2017</v>
      </c>
      <c r="C368" t="s">
        <v>4</v>
      </c>
      <c r="D368" t="s">
        <v>29</v>
      </c>
      <c r="E368" t="s">
        <v>13</v>
      </c>
      <c r="F368" t="s">
        <v>9</v>
      </c>
      <c r="G368" t="str">
        <f t="shared" si="76"/>
        <v>Terrace System With UGO</v>
      </c>
      <c r="H368" s="2">
        <v>1</v>
      </c>
      <c r="I368" s="3">
        <v>20000</v>
      </c>
      <c r="J368" s="4">
        <v>850</v>
      </c>
      <c r="K368" s="4">
        <v>32</v>
      </c>
      <c r="L368" s="5">
        <v>4651</v>
      </c>
      <c r="M368" t="s">
        <v>8</v>
      </c>
      <c r="N368">
        <f t="shared" si="77"/>
        <v>10</v>
      </c>
      <c r="O368" s="6">
        <v>0.0425</v>
      </c>
      <c r="P368" s="10" t="s">
        <v>130</v>
      </c>
      <c r="Q368" s="13">
        <v>0.771</v>
      </c>
      <c r="R368" s="24">
        <f t="shared" si="78"/>
        <v>1102.4643320363164</v>
      </c>
      <c r="S368" s="22">
        <f t="shared" si="79"/>
        <v>25940.33722438391</v>
      </c>
      <c r="T368" s="64">
        <f t="shared" si="80"/>
        <v>32.42542153047989</v>
      </c>
      <c r="U368" s="65">
        <f t="shared" si="81"/>
        <v>32.42542153047989</v>
      </c>
      <c r="V368" s="24">
        <v>2</v>
      </c>
      <c r="W368" s="13">
        <v>400</v>
      </c>
      <c r="X368" s="29">
        <f t="shared" si="82"/>
        <v>10</v>
      </c>
      <c r="Y368" s="23">
        <f t="shared" si="83"/>
        <v>0.771</v>
      </c>
      <c r="Z368" s="6" t="s">
        <v>155</v>
      </c>
      <c r="AA368" s="6" t="str">
        <f t="shared" si="84"/>
        <v>MONROE</v>
      </c>
      <c r="AB368" s="6" t="str">
        <f t="shared" si="85"/>
        <v>Terrace System With UGO</v>
      </c>
      <c r="AC368" s="41">
        <v>97.01686121919583</v>
      </c>
      <c r="AE368" s="41">
        <v>22.216861219195835</v>
      </c>
      <c r="AG368" s="41">
        <v>74.8</v>
      </c>
      <c r="AH368" s="35">
        <f t="shared" si="86"/>
        <v>74.8</v>
      </c>
      <c r="AJ368" s="9">
        <v>176.3942931258106</v>
      </c>
      <c r="AL368" s="9">
        <v>40.394293125810606</v>
      </c>
      <c r="AN368" s="9">
        <v>136</v>
      </c>
      <c r="AO368" s="9">
        <f t="shared" si="87"/>
        <v>136</v>
      </c>
    </row>
    <row r="369" spans="1:41" ht="13.5" thickBot="1">
      <c r="A369" s="26">
        <v>20</v>
      </c>
      <c r="B369" s="45">
        <v>2019</v>
      </c>
      <c r="C369" s="26" t="s">
        <v>4</v>
      </c>
      <c r="D369" s="26" t="s">
        <v>21</v>
      </c>
      <c r="E369" s="26" t="s">
        <v>13</v>
      </c>
      <c r="F369" s="26" t="s">
        <v>9</v>
      </c>
      <c r="G369" s="26" t="str">
        <f t="shared" si="76"/>
        <v>Terrace System With UGO</v>
      </c>
      <c r="H369" s="46">
        <v>2</v>
      </c>
      <c r="I369" s="47">
        <v>20066.41</v>
      </c>
      <c r="J369" s="48">
        <v>990</v>
      </c>
      <c r="K369" s="48">
        <v>29</v>
      </c>
      <c r="L369" s="49">
        <v>5077</v>
      </c>
      <c r="M369" s="26" t="s">
        <v>8</v>
      </c>
      <c r="N369" s="26">
        <f t="shared" si="77"/>
        <v>10</v>
      </c>
      <c r="O369" s="50">
        <v>0.0425</v>
      </c>
      <c r="P369" s="52" t="s">
        <v>130</v>
      </c>
      <c r="Q369" s="51">
        <v>0.771</v>
      </c>
      <c r="R369" s="53">
        <f t="shared" si="78"/>
        <v>1284.046692607004</v>
      </c>
      <c r="S369" s="54">
        <f t="shared" si="79"/>
        <v>30212.863355458914</v>
      </c>
      <c r="T369" s="66">
        <f t="shared" si="80"/>
        <v>37.766079194323645</v>
      </c>
      <c r="U369" s="67">
        <f t="shared" si="81"/>
        <v>37.766079194323645</v>
      </c>
      <c r="V369" s="53">
        <v>2</v>
      </c>
      <c r="W369" s="51">
        <v>400</v>
      </c>
      <c r="X369" s="55">
        <f t="shared" si="82"/>
        <v>10</v>
      </c>
      <c r="Y369" s="56">
        <f t="shared" si="83"/>
        <v>0.771</v>
      </c>
      <c r="Z369" s="50" t="s">
        <v>155</v>
      </c>
      <c r="AA369" s="50" t="str">
        <f t="shared" si="84"/>
        <v>MONROE</v>
      </c>
      <c r="AB369" s="50" t="str">
        <f t="shared" si="85"/>
        <v>Terrace System With UGO</v>
      </c>
      <c r="AC369" s="42">
        <v>112.99610894941634</v>
      </c>
      <c r="AD369" s="26"/>
      <c r="AE369" s="42">
        <v>25.876108949416334</v>
      </c>
      <c r="AF369" s="30"/>
      <c r="AG369" s="42">
        <v>87.12</v>
      </c>
      <c r="AH369" s="34">
        <f t="shared" si="86"/>
        <v>87.12</v>
      </c>
      <c r="AJ369" s="30">
        <v>205.44747081712063</v>
      </c>
      <c r="AK369" s="30"/>
      <c r="AL369" s="30">
        <v>47.047470817120626</v>
      </c>
      <c r="AM369" s="30"/>
      <c r="AN369" s="30">
        <v>158.4</v>
      </c>
      <c r="AO369" s="30">
        <f t="shared" si="87"/>
        <v>158.4</v>
      </c>
    </row>
    <row r="370" spans="1:41" ht="13.5" thickTop="1">
      <c r="A370">
        <v>21</v>
      </c>
      <c r="B370" s="1">
        <v>2020</v>
      </c>
      <c r="C370" t="s">
        <v>4</v>
      </c>
      <c r="D370" t="s">
        <v>40</v>
      </c>
      <c r="E370" t="s">
        <v>13</v>
      </c>
      <c r="F370" t="s">
        <v>9</v>
      </c>
      <c r="G370" t="str">
        <f t="shared" si="76"/>
        <v>Terrace System With UGO</v>
      </c>
      <c r="H370" s="2">
        <v>2</v>
      </c>
      <c r="I370" s="3">
        <v>33630.34</v>
      </c>
      <c r="J370" s="4">
        <v>1280</v>
      </c>
      <c r="K370" s="4">
        <v>28</v>
      </c>
      <c r="L370" s="5">
        <v>6805</v>
      </c>
      <c r="M370" t="s">
        <v>8</v>
      </c>
      <c r="N370">
        <f t="shared" si="77"/>
        <v>10</v>
      </c>
      <c r="O370" s="6">
        <v>0.0425</v>
      </c>
      <c r="P370" s="10" t="s">
        <v>130</v>
      </c>
      <c r="Q370" s="13">
        <v>0.771</v>
      </c>
      <c r="R370" s="24">
        <f t="shared" si="78"/>
        <v>1660.1815823605707</v>
      </c>
      <c r="S370" s="22">
        <f t="shared" si="79"/>
        <v>39063.09605554284</v>
      </c>
      <c r="T370" s="64">
        <f t="shared" si="80"/>
        <v>48.82887006942855</v>
      </c>
      <c r="U370" s="65">
        <f t="shared" si="81"/>
        <v>48.82887006942855</v>
      </c>
      <c r="V370" s="24">
        <v>2</v>
      </c>
      <c r="W370" s="13">
        <v>400</v>
      </c>
      <c r="X370" s="29">
        <f t="shared" si="82"/>
        <v>10</v>
      </c>
      <c r="Y370" s="23">
        <f t="shared" si="83"/>
        <v>0.771</v>
      </c>
      <c r="Z370" s="6" t="s">
        <v>155</v>
      </c>
      <c r="AA370" s="6" t="str">
        <f t="shared" si="84"/>
        <v>MONROE</v>
      </c>
      <c r="AB370" s="6" t="str">
        <f t="shared" si="85"/>
        <v>Terrace System With UGO</v>
      </c>
      <c r="AC370" s="41">
        <v>146.09597924773024</v>
      </c>
      <c r="AE370" s="41">
        <v>33.45597924773024</v>
      </c>
      <c r="AG370" s="41">
        <v>112.64</v>
      </c>
      <c r="AH370" s="35">
        <f t="shared" si="86"/>
        <v>112.64</v>
      </c>
      <c r="AJ370" s="9">
        <v>265.62905317769133</v>
      </c>
      <c r="AL370" s="9">
        <v>60.82905317769132</v>
      </c>
      <c r="AN370" s="9">
        <v>204.8</v>
      </c>
      <c r="AO370" s="9">
        <f t="shared" si="87"/>
        <v>204.8</v>
      </c>
    </row>
    <row r="371" spans="1:41" ht="12.75">
      <c r="A371">
        <v>22</v>
      </c>
      <c r="B371" s="1">
        <v>2016</v>
      </c>
      <c r="C371" t="s">
        <v>4</v>
      </c>
      <c r="D371" t="s">
        <v>30</v>
      </c>
      <c r="E371" t="s">
        <v>13</v>
      </c>
      <c r="F371" t="s">
        <v>9</v>
      </c>
      <c r="G371" t="str">
        <f t="shared" si="76"/>
        <v>Terrace System With UGO</v>
      </c>
      <c r="H371" s="2">
        <v>2</v>
      </c>
      <c r="I371" s="3">
        <v>21826.96</v>
      </c>
      <c r="J371" s="4">
        <v>1050</v>
      </c>
      <c r="K371" s="4">
        <v>27</v>
      </c>
      <c r="L371" s="5">
        <v>5390</v>
      </c>
      <c r="M371" t="s">
        <v>8</v>
      </c>
      <c r="N371">
        <f t="shared" si="77"/>
        <v>10</v>
      </c>
      <c r="O371" s="6">
        <v>0.0425</v>
      </c>
      <c r="P371" s="10" t="s">
        <v>130</v>
      </c>
      <c r="Q371" s="13">
        <v>0.771</v>
      </c>
      <c r="R371" s="24">
        <f t="shared" si="78"/>
        <v>1361.8677042801555</v>
      </c>
      <c r="S371" s="22">
        <f t="shared" si="79"/>
        <v>32043.94598306248</v>
      </c>
      <c r="T371" s="64">
        <f t="shared" si="80"/>
        <v>40.0549324788281</v>
      </c>
      <c r="U371" s="65">
        <f t="shared" si="81"/>
        <v>40.0549324788281</v>
      </c>
      <c r="V371" s="24">
        <v>2</v>
      </c>
      <c r="W371" s="13">
        <v>400</v>
      </c>
      <c r="X371" s="29">
        <f t="shared" si="82"/>
        <v>10</v>
      </c>
      <c r="Y371" s="23">
        <f t="shared" si="83"/>
        <v>0.771</v>
      </c>
      <c r="Z371" s="6" t="s">
        <v>155</v>
      </c>
      <c r="AA371" s="6" t="str">
        <f t="shared" si="84"/>
        <v>MONROE</v>
      </c>
      <c r="AB371" s="6" t="str">
        <f t="shared" si="85"/>
        <v>Terrace System With UGO</v>
      </c>
      <c r="AC371" s="41">
        <v>119.84435797665368</v>
      </c>
      <c r="AE371" s="41">
        <v>27.444357976653677</v>
      </c>
      <c r="AG371" s="41">
        <v>92.4</v>
      </c>
      <c r="AH371" s="35">
        <f t="shared" si="86"/>
        <v>92.4</v>
      </c>
      <c r="AJ371" s="9">
        <v>217.8988326848249</v>
      </c>
      <c r="AL371" s="9">
        <v>49.898832684824896</v>
      </c>
      <c r="AN371" s="9">
        <v>168</v>
      </c>
      <c r="AO371" s="9">
        <f t="shared" si="87"/>
        <v>168</v>
      </c>
    </row>
    <row r="372" spans="1:41" ht="12.75">
      <c r="A372">
        <v>23</v>
      </c>
      <c r="B372" s="1">
        <v>2017</v>
      </c>
      <c r="C372" t="s">
        <v>4</v>
      </c>
      <c r="D372" t="s">
        <v>38</v>
      </c>
      <c r="E372" t="s">
        <v>13</v>
      </c>
      <c r="F372" t="s">
        <v>9</v>
      </c>
      <c r="G372" t="str">
        <f t="shared" si="76"/>
        <v>Terrace System With UGO</v>
      </c>
      <c r="H372" s="2">
        <v>2</v>
      </c>
      <c r="I372" s="3">
        <v>24383.15</v>
      </c>
      <c r="J372" s="4">
        <v>1350</v>
      </c>
      <c r="K372" s="4">
        <v>27</v>
      </c>
      <c r="L372" s="5">
        <v>6310</v>
      </c>
      <c r="M372" t="s">
        <v>8</v>
      </c>
      <c r="N372">
        <f t="shared" si="77"/>
        <v>10</v>
      </c>
      <c r="O372" s="6">
        <v>0.0425</v>
      </c>
      <c r="P372" s="10" t="s">
        <v>130</v>
      </c>
      <c r="Q372" s="13">
        <v>0.771</v>
      </c>
      <c r="R372" s="24">
        <f t="shared" si="78"/>
        <v>1750.9727626459144</v>
      </c>
      <c r="S372" s="22">
        <f t="shared" si="79"/>
        <v>41199.359121080335</v>
      </c>
      <c r="T372" s="64">
        <f t="shared" si="80"/>
        <v>51.49919890135042</v>
      </c>
      <c r="U372" s="65">
        <f t="shared" si="81"/>
        <v>51.49919890135042</v>
      </c>
      <c r="V372" s="24">
        <v>2</v>
      </c>
      <c r="W372" s="13">
        <v>400</v>
      </c>
      <c r="X372" s="29">
        <f t="shared" si="82"/>
        <v>10</v>
      </c>
      <c r="Y372" s="23">
        <f t="shared" si="83"/>
        <v>0.771</v>
      </c>
      <c r="Z372" s="6" t="s">
        <v>155</v>
      </c>
      <c r="AA372" s="6" t="str">
        <f t="shared" si="84"/>
        <v>MONROE</v>
      </c>
      <c r="AB372" s="6" t="str">
        <f t="shared" si="85"/>
        <v>Terrace System With UGO</v>
      </c>
      <c r="AC372" s="41">
        <v>154.08560311284046</v>
      </c>
      <c r="AE372" s="41">
        <v>35.28560311284046</v>
      </c>
      <c r="AG372" s="41">
        <v>118.8</v>
      </c>
      <c r="AH372" s="35">
        <f t="shared" si="86"/>
        <v>118.8</v>
      </c>
      <c r="AJ372" s="9">
        <v>280.1556420233463</v>
      </c>
      <c r="AL372" s="9">
        <v>64.15564202334627</v>
      </c>
      <c r="AN372" s="9">
        <v>216</v>
      </c>
      <c r="AO372" s="9">
        <f t="shared" si="87"/>
        <v>216</v>
      </c>
    </row>
    <row r="373" spans="1:41" ht="12.75">
      <c r="A373">
        <v>24</v>
      </c>
      <c r="B373" s="1">
        <v>2017</v>
      </c>
      <c r="C373" t="s">
        <v>4</v>
      </c>
      <c r="D373" t="s">
        <v>42</v>
      </c>
      <c r="E373" t="s">
        <v>13</v>
      </c>
      <c r="F373" t="s">
        <v>9</v>
      </c>
      <c r="G373" t="str">
        <f t="shared" si="76"/>
        <v>Terrace System With UGO</v>
      </c>
      <c r="H373" s="2">
        <v>2</v>
      </c>
      <c r="I373" s="3">
        <v>26623.43</v>
      </c>
      <c r="J373" s="4">
        <v>1210</v>
      </c>
      <c r="K373" s="4">
        <v>26</v>
      </c>
      <c r="L373" s="5">
        <v>5867</v>
      </c>
      <c r="M373" t="s">
        <v>8</v>
      </c>
      <c r="N373">
        <f t="shared" si="77"/>
        <v>10</v>
      </c>
      <c r="O373" s="6">
        <v>0.0425</v>
      </c>
      <c r="P373" s="10" t="s">
        <v>130</v>
      </c>
      <c r="Q373" s="13">
        <v>0.771</v>
      </c>
      <c r="R373" s="24">
        <f t="shared" si="78"/>
        <v>1569.390402075227</v>
      </c>
      <c r="S373" s="22">
        <f t="shared" si="79"/>
        <v>36926.832990005336</v>
      </c>
      <c r="T373" s="64">
        <f t="shared" si="80"/>
        <v>46.15854123750667</v>
      </c>
      <c r="U373" s="65">
        <f t="shared" si="81"/>
        <v>46.15854123750667</v>
      </c>
      <c r="V373" s="24">
        <v>2</v>
      </c>
      <c r="W373" s="13">
        <v>400</v>
      </c>
      <c r="X373" s="29">
        <f t="shared" si="82"/>
        <v>10</v>
      </c>
      <c r="Y373" s="23">
        <f t="shared" si="83"/>
        <v>0.771</v>
      </c>
      <c r="Z373" s="6" t="s">
        <v>155</v>
      </c>
      <c r="AA373" s="6" t="str">
        <f t="shared" si="84"/>
        <v>MONROE</v>
      </c>
      <c r="AB373" s="6" t="str">
        <f t="shared" si="85"/>
        <v>Terrace System With UGO</v>
      </c>
      <c r="AC373" s="41">
        <v>138.10635538261994</v>
      </c>
      <c r="AE373" s="41">
        <v>31.626355382619963</v>
      </c>
      <c r="AG373" s="41">
        <v>106.47999999999998</v>
      </c>
      <c r="AH373" s="35">
        <f t="shared" si="86"/>
        <v>106.47999999999998</v>
      </c>
      <c r="AJ373" s="9">
        <v>251.10246433203633</v>
      </c>
      <c r="AL373" s="9">
        <v>57.50246433203637</v>
      </c>
      <c r="AN373" s="9">
        <v>193.59999999999997</v>
      </c>
      <c r="AO373" s="9">
        <f t="shared" si="87"/>
        <v>193.59999999999997</v>
      </c>
    </row>
    <row r="374" spans="1:41" ht="12.75">
      <c r="A374">
        <v>25</v>
      </c>
      <c r="B374" s="1">
        <v>2019</v>
      </c>
      <c r="C374" t="s">
        <v>4</v>
      </c>
      <c r="D374" t="s">
        <v>38</v>
      </c>
      <c r="E374" t="s">
        <v>13</v>
      </c>
      <c r="F374" t="s">
        <v>9</v>
      </c>
      <c r="G374" t="str">
        <f t="shared" si="76"/>
        <v>Terrace System With UGO</v>
      </c>
      <c r="H374" s="2">
        <v>2</v>
      </c>
      <c r="I374" s="3">
        <v>22134.45</v>
      </c>
      <c r="J374" s="4">
        <v>1310</v>
      </c>
      <c r="K374" s="4">
        <v>25</v>
      </c>
      <c r="L374" s="5">
        <v>4782</v>
      </c>
      <c r="M374" t="s">
        <v>8</v>
      </c>
      <c r="N374">
        <f t="shared" si="77"/>
        <v>10</v>
      </c>
      <c r="O374" s="6">
        <v>0.0425</v>
      </c>
      <c r="P374" s="10" t="s">
        <v>130</v>
      </c>
      <c r="Q374" s="13">
        <v>0.771</v>
      </c>
      <c r="R374" s="24">
        <f t="shared" si="78"/>
        <v>1699.0920881971465</v>
      </c>
      <c r="S374" s="22">
        <f t="shared" si="79"/>
        <v>39978.63736934462</v>
      </c>
      <c r="T374" s="64">
        <f t="shared" si="80"/>
        <v>49.973296711680774</v>
      </c>
      <c r="U374" s="65">
        <f t="shared" si="81"/>
        <v>49.973296711680774</v>
      </c>
      <c r="V374" s="24">
        <v>2</v>
      </c>
      <c r="W374" s="13">
        <v>400</v>
      </c>
      <c r="X374" s="29">
        <f t="shared" si="82"/>
        <v>10</v>
      </c>
      <c r="Y374" s="23">
        <f t="shared" si="83"/>
        <v>0.771</v>
      </c>
      <c r="Z374" s="6" t="s">
        <v>155</v>
      </c>
      <c r="AA374" s="6" t="str">
        <f t="shared" si="84"/>
        <v>MONROE</v>
      </c>
      <c r="AB374" s="6" t="str">
        <f t="shared" si="85"/>
        <v>Terrace System With UGO</v>
      </c>
      <c r="AC374" s="41">
        <v>149.52010376134888</v>
      </c>
      <c r="AE374" s="41">
        <v>34.24010376134888</v>
      </c>
      <c r="AG374" s="41">
        <v>115.28</v>
      </c>
      <c r="AH374" s="35">
        <f t="shared" si="86"/>
        <v>115.28</v>
      </c>
      <c r="AJ374" s="9">
        <v>271.85473411154345</v>
      </c>
      <c r="AL374" s="9">
        <v>62.254734111543456</v>
      </c>
      <c r="AN374" s="9">
        <v>209.6</v>
      </c>
      <c r="AO374" s="9">
        <f t="shared" si="87"/>
        <v>209.6</v>
      </c>
    </row>
    <row r="375" spans="1:41" ht="12.75">
      <c r="A375">
        <v>26</v>
      </c>
      <c r="B375" s="1">
        <v>2018</v>
      </c>
      <c r="C375" t="s">
        <v>4</v>
      </c>
      <c r="D375" t="s">
        <v>41</v>
      </c>
      <c r="E375" t="s">
        <v>13</v>
      </c>
      <c r="F375" t="s">
        <v>9</v>
      </c>
      <c r="G375" t="str">
        <f t="shared" si="76"/>
        <v>Terrace System With UGO</v>
      </c>
      <c r="H375" s="2">
        <v>1</v>
      </c>
      <c r="I375" s="3">
        <v>20000</v>
      </c>
      <c r="J375" s="4">
        <v>700</v>
      </c>
      <c r="K375" s="4">
        <v>22</v>
      </c>
      <c r="L375" s="5">
        <v>4838</v>
      </c>
      <c r="M375" t="s">
        <v>8</v>
      </c>
      <c r="N375">
        <f t="shared" si="77"/>
        <v>10</v>
      </c>
      <c r="O375" s="6">
        <v>0.0425</v>
      </c>
      <c r="P375" s="10" t="s">
        <v>130</v>
      </c>
      <c r="Q375" s="13">
        <v>0.771</v>
      </c>
      <c r="R375" s="24">
        <f t="shared" si="78"/>
        <v>907.911802853437</v>
      </c>
      <c r="S375" s="22">
        <f t="shared" si="79"/>
        <v>21362.63065537499</v>
      </c>
      <c r="T375" s="64">
        <f t="shared" si="80"/>
        <v>26.703288319218736</v>
      </c>
      <c r="U375" s="65">
        <f t="shared" si="81"/>
        <v>26.703288319218736</v>
      </c>
      <c r="V375" s="24">
        <v>2</v>
      </c>
      <c r="W375" s="13">
        <v>400</v>
      </c>
      <c r="X375" s="29">
        <f t="shared" si="82"/>
        <v>10</v>
      </c>
      <c r="Y375" s="23">
        <f t="shared" si="83"/>
        <v>0.771</v>
      </c>
      <c r="Z375" s="6" t="s">
        <v>155</v>
      </c>
      <c r="AA375" s="6" t="str">
        <f t="shared" si="84"/>
        <v>MONROE</v>
      </c>
      <c r="AB375" s="6" t="str">
        <f t="shared" si="85"/>
        <v>Terrace System With UGO</v>
      </c>
      <c r="AC375" s="41">
        <v>79.89623865110245</v>
      </c>
      <c r="AE375" s="41">
        <v>18.29623865110245</v>
      </c>
      <c r="AG375" s="41">
        <v>61.6</v>
      </c>
      <c r="AH375" s="35">
        <f t="shared" si="86"/>
        <v>61.6</v>
      </c>
      <c r="AJ375" s="9">
        <v>145.2658884565499</v>
      </c>
      <c r="AL375" s="9">
        <v>33.2658884565499</v>
      </c>
      <c r="AN375" s="9">
        <v>112</v>
      </c>
      <c r="AO375" s="9">
        <f t="shared" si="87"/>
        <v>112</v>
      </c>
    </row>
    <row r="376" spans="1:41" ht="12.75">
      <c r="A376">
        <v>27</v>
      </c>
      <c r="B376" s="1">
        <v>2019</v>
      </c>
      <c r="C376" t="s">
        <v>4</v>
      </c>
      <c r="D376" t="s">
        <v>37</v>
      </c>
      <c r="E376" t="s">
        <v>13</v>
      </c>
      <c r="F376" t="s">
        <v>9</v>
      </c>
      <c r="G376" t="str">
        <f t="shared" si="76"/>
        <v>Terrace System With UGO</v>
      </c>
      <c r="H376" s="2">
        <v>1</v>
      </c>
      <c r="I376" s="3">
        <v>20000</v>
      </c>
      <c r="J376" s="4">
        <v>750</v>
      </c>
      <c r="K376" s="4">
        <v>21</v>
      </c>
      <c r="L376" s="5">
        <v>4205</v>
      </c>
      <c r="M376" t="s">
        <v>8</v>
      </c>
      <c r="N376">
        <f t="shared" si="77"/>
        <v>10</v>
      </c>
      <c r="O376" s="6">
        <v>0.0425</v>
      </c>
      <c r="P376" s="10" t="s">
        <v>130</v>
      </c>
      <c r="Q376" s="13">
        <v>0.771</v>
      </c>
      <c r="R376" s="24">
        <f t="shared" si="78"/>
        <v>972.7626459143969</v>
      </c>
      <c r="S376" s="22">
        <f t="shared" si="79"/>
        <v>22888.532845044632</v>
      </c>
      <c r="T376" s="64">
        <f t="shared" si="80"/>
        <v>28.61066605630579</v>
      </c>
      <c r="U376" s="65">
        <f t="shared" si="81"/>
        <v>28.61066605630579</v>
      </c>
      <c r="V376" s="24">
        <v>2</v>
      </c>
      <c r="W376" s="13">
        <v>400</v>
      </c>
      <c r="X376" s="29">
        <f t="shared" si="82"/>
        <v>10</v>
      </c>
      <c r="Y376" s="23">
        <f t="shared" si="83"/>
        <v>0.771</v>
      </c>
      <c r="Z376" s="6" t="s">
        <v>155</v>
      </c>
      <c r="AA376" s="6" t="str">
        <f t="shared" si="84"/>
        <v>MONROE</v>
      </c>
      <c r="AB376" s="6" t="str">
        <f t="shared" si="85"/>
        <v>Terrace System With UGO</v>
      </c>
      <c r="AC376" s="41">
        <v>85.6031128404669</v>
      </c>
      <c r="AE376" s="41">
        <v>19.603112840466906</v>
      </c>
      <c r="AG376" s="41">
        <v>66</v>
      </c>
      <c r="AH376" s="35">
        <f t="shared" si="86"/>
        <v>66</v>
      </c>
      <c r="AJ376" s="9">
        <v>155.64202334630352</v>
      </c>
      <c r="AL376" s="9">
        <v>35.64202334630352</v>
      </c>
      <c r="AN376" s="9">
        <v>120</v>
      </c>
      <c r="AO376" s="9">
        <f t="shared" si="87"/>
        <v>120</v>
      </c>
    </row>
    <row r="377" spans="1:41" ht="12.75">
      <c r="A377">
        <v>28</v>
      </c>
      <c r="B377" s="1">
        <v>2019</v>
      </c>
      <c r="C377" t="s">
        <v>4</v>
      </c>
      <c r="D377" t="s">
        <v>34</v>
      </c>
      <c r="E377" t="s">
        <v>13</v>
      </c>
      <c r="F377" t="s">
        <v>9</v>
      </c>
      <c r="G377" t="str">
        <f t="shared" si="76"/>
        <v>Terrace System With UGO</v>
      </c>
      <c r="H377" s="2">
        <v>1</v>
      </c>
      <c r="I377" s="3">
        <v>19788.29</v>
      </c>
      <c r="J377" s="4">
        <v>850</v>
      </c>
      <c r="K377" s="4">
        <v>20</v>
      </c>
      <c r="L377" s="5">
        <v>5079</v>
      </c>
      <c r="M377" t="s">
        <v>8</v>
      </c>
      <c r="N377">
        <f t="shared" si="77"/>
        <v>10</v>
      </c>
      <c r="O377" s="6">
        <v>0.0425</v>
      </c>
      <c r="P377" s="10" t="s">
        <v>130</v>
      </c>
      <c r="Q377" s="13">
        <v>0.771</v>
      </c>
      <c r="R377" s="24">
        <f t="shared" si="78"/>
        <v>1102.4643320363164</v>
      </c>
      <c r="S377" s="22">
        <f t="shared" si="79"/>
        <v>25940.33722438391</v>
      </c>
      <c r="T377" s="64">
        <f t="shared" si="80"/>
        <v>32.42542153047989</v>
      </c>
      <c r="U377" s="65">
        <f t="shared" si="81"/>
        <v>32.42542153047989</v>
      </c>
      <c r="V377" s="24">
        <v>2</v>
      </c>
      <c r="W377" s="13">
        <v>400</v>
      </c>
      <c r="X377" s="29">
        <f t="shared" si="82"/>
        <v>10</v>
      </c>
      <c r="Y377" s="23">
        <f t="shared" si="83"/>
        <v>0.771</v>
      </c>
      <c r="Z377" s="6" t="s">
        <v>155</v>
      </c>
      <c r="AA377" s="6" t="str">
        <f t="shared" si="84"/>
        <v>MONROE</v>
      </c>
      <c r="AB377" s="6" t="str">
        <f t="shared" si="85"/>
        <v>Terrace System With UGO</v>
      </c>
      <c r="AC377" s="41">
        <v>97.01686121919583</v>
      </c>
      <c r="AE377" s="41">
        <v>22.216861219195835</v>
      </c>
      <c r="AG377" s="41">
        <v>74.8</v>
      </c>
      <c r="AH377" s="35">
        <f t="shared" si="86"/>
        <v>74.8</v>
      </c>
      <c r="AJ377" s="9">
        <v>176.3942931258106</v>
      </c>
      <c r="AL377" s="9">
        <v>40.394293125810606</v>
      </c>
      <c r="AN377" s="9">
        <v>136</v>
      </c>
      <c r="AO377" s="9">
        <f t="shared" si="87"/>
        <v>136</v>
      </c>
    </row>
    <row r="378" spans="1:41" ht="12.75">
      <c r="A378">
        <v>29</v>
      </c>
      <c r="B378" s="1">
        <v>2018</v>
      </c>
      <c r="C378" t="s">
        <v>4</v>
      </c>
      <c r="D378" t="s">
        <v>40</v>
      </c>
      <c r="E378" t="s">
        <v>13</v>
      </c>
      <c r="F378" t="s">
        <v>9</v>
      </c>
      <c r="G378" t="str">
        <f t="shared" si="76"/>
        <v>Terrace System With UGO</v>
      </c>
      <c r="H378" s="2">
        <v>1</v>
      </c>
      <c r="I378" s="3">
        <v>20000</v>
      </c>
      <c r="J378" s="4">
        <v>740</v>
      </c>
      <c r="K378" s="4">
        <v>20</v>
      </c>
      <c r="L378" s="5">
        <v>4852</v>
      </c>
      <c r="M378" t="s">
        <v>8</v>
      </c>
      <c r="N378">
        <f t="shared" si="77"/>
        <v>10</v>
      </c>
      <c r="O378" s="6">
        <v>0.0425</v>
      </c>
      <c r="P378" s="10" t="s">
        <v>130</v>
      </c>
      <c r="Q378" s="13">
        <v>0.771</v>
      </c>
      <c r="R378" s="24">
        <f t="shared" si="78"/>
        <v>959.7924773022049</v>
      </c>
      <c r="S378" s="22">
        <f t="shared" si="79"/>
        <v>22583.352407110702</v>
      </c>
      <c r="T378" s="64">
        <f t="shared" si="80"/>
        <v>28.22919050888838</v>
      </c>
      <c r="U378" s="65">
        <f t="shared" si="81"/>
        <v>28.22919050888838</v>
      </c>
      <c r="V378" s="24">
        <v>2</v>
      </c>
      <c r="W378" s="13">
        <v>400</v>
      </c>
      <c r="X378" s="29">
        <f t="shared" si="82"/>
        <v>10</v>
      </c>
      <c r="Y378" s="23">
        <f t="shared" si="83"/>
        <v>0.771</v>
      </c>
      <c r="Z378" s="6" t="s">
        <v>155</v>
      </c>
      <c r="AA378" s="6" t="str">
        <f t="shared" si="84"/>
        <v>MONROE</v>
      </c>
      <c r="AB378" s="6" t="str">
        <f t="shared" si="85"/>
        <v>Terrace System With UGO</v>
      </c>
      <c r="AC378" s="41">
        <v>84.46173800259403</v>
      </c>
      <c r="AE378" s="41">
        <v>19.341738002594028</v>
      </c>
      <c r="AG378" s="41">
        <v>65.12</v>
      </c>
      <c r="AH378" s="35">
        <f t="shared" si="86"/>
        <v>65.12</v>
      </c>
      <c r="AJ378" s="9">
        <v>153.56679636835278</v>
      </c>
      <c r="AL378" s="9">
        <v>35.16679636835278</v>
      </c>
      <c r="AN378" s="9">
        <v>118.4</v>
      </c>
      <c r="AO378" s="9">
        <f t="shared" si="87"/>
        <v>118.4</v>
      </c>
    </row>
    <row r="379" spans="1:41" ht="13.5" thickBot="1">
      <c r="A379" s="26">
        <v>30</v>
      </c>
      <c r="B379" s="45">
        <v>2019</v>
      </c>
      <c r="C379" s="26" t="s">
        <v>4</v>
      </c>
      <c r="D379" s="26" t="s">
        <v>42</v>
      </c>
      <c r="E379" s="26" t="s">
        <v>13</v>
      </c>
      <c r="F379" s="26" t="s">
        <v>9</v>
      </c>
      <c r="G379" s="26" t="str">
        <f t="shared" si="76"/>
        <v>Terrace System With UGO</v>
      </c>
      <c r="H379" s="46">
        <v>1</v>
      </c>
      <c r="I379" s="47">
        <v>19684.69</v>
      </c>
      <c r="J379" s="48">
        <v>780</v>
      </c>
      <c r="K379" s="48">
        <v>20</v>
      </c>
      <c r="L379" s="49">
        <v>4657</v>
      </c>
      <c r="M379" s="26" t="s">
        <v>8</v>
      </c>
      <c r="N379" s="26">
        <f t="shared" si="77"/>
        <v>10</v>
      </c>
      <c r="O379" s="50">
        <v>0.0425</v>
      </c>
      <c r="P379" s="52" t="s">
        <v>130</v>
      </c>
      <c r="Q379" s="51">
        <v>0.771</v>
      </c>
      <c r="R379" s="53">
        <f t="shared" si="78"/>
        <v>1011.6731517509727</v>
      </c>
      <c r="S379" s="54">
        <f t="shared" si="79"/>
        <v>23804.074158846415</v>
      </c>
      <c r="T379" s="66">
        <f t="shared" si="80"/>
        <v>29.75509269855802</v>
      </c>
      <c r="U379" s="67">
        <f t="shared" si="81"/>
        <v>29.75509269855802</v>
      </c>
      <c r="V379" s="53">
        <v>2</v>
      </c>
      <c r="W379" s="51">
        <v>400</v>
      </c>
      <c r="X379" s="55">
        <f t="shared" si="82"/>
        <v>10</v>
      </c>
      <c r="Y379" s="56">
        <f t="shared" si="83"/>
        <v>0.771</v>
      </c>
      <c r="Z379" s="50" t="s">
        <v>155</v>
      </c>
      <c r="AA379" s="50" t="str">
        <f t="shared" si="84"/>
        <v>MONROE</v>
      </c>
      <c r="AB379" s="50" t="str">
        <f t="shared" si="85"/>
        <v>Terrace System With UGO</v>
      </c>
      <c r="AC379" s="42">
        <v>89.02723735408559</v>
      </c>
      <c r="AD379" s="26"/>
      <c r="AE379" s="42">
        <v>20.387237354085585</v>
      </c>
      <c r="AF379" s="30"/>
      <c r="AG379" s="42">
        <v>68.64</v>
      </c>
      <c r="AH379" s="34">
        <f t="shared" si="86"/>
        <v>68.64</v>
      </c>
      <c r="AJ379" s="30">
        <v>161.86770428015564</v>
      </c>
      <c r="AK379" s="30"/>
      <c r="AL379" s="30">
        <v>37.06770428015564</v>
      </c>
      <c r="AM379" s="30"/>
      <c r="AN379" s="30">
        <v>124.8</v>
      </c>
      <c r="AO379" s="30">
        <f t="shared" si="87"/>
        <v>124.8</v>
      </c>
    </row>
    <row r="380" spans="1:41" ht="13.5" thickTop="1">
      <c r="A380">
        <v>31</v>
      </c>
      <c r="B380" s="1">
        <v>2017</v>
      </c>
      <c r="C380" t="s">
        <v>4</v>
      </c>
      <c r="D380" t="s">
        <v>52</v>
      </c>
      <c r="E380" t="s">
        <v>13</v>
      </c>
      <c r="F380" t="s">
        <v>9</v>
      </c>
      <c r="G380" t="str">
        <f t="shared" si="76"/>
        <v>Terrace System With UGO</v>
      </c>
      <c r="H380" s="2">
        <v>1</v>
      </c>
      <c r="I380" s="3">
        <v>17947.56</v>
      </c>
      <c r="J380" s="4">
        <v>1170</v>
      </c>
      <c r="K380" s="4">
        <v>20</v>
      </c>
      <c r="L380" s="5">
        <v>3876</v>
      </c>
      <c r="M380" t="s">
        <v>8</v>
      </c>
      <c r="N380">
        <f t="shared" si="77"/>
        <v>10</v>
      </c>
      <c r="O380" s="6">
        <v>0.0425</v>
      </c>
      <c r="P380" s="10" t="s">
        <v>130</v>
      </c>
      <c r="Q380" s="13">
        <v>0.771</v>
      </c>
      <c r="R380" s="24">
        <f t="shared" si="78"/>
        <v>1517.5097276264592</v>
      </c>
      <c r="S380" s="22">
        <f t="shared" si="79"/>
        <v>35706.11123826962</v>
      </c>
      <c r="T380" s="64">
        <f t="shared" si="80"/>
        <v>44.63263904783703</v>
      </c>
      <c r="U380" s="65">
        <f t="shared" si="81"/>
        <v>44.63263904783703</v>
      </c>
      <c r="V380" s="24">
        <v>2</v>
      </c>
      <c r="W380" s="13">
        <v>400</v>
      </c>
      <c r="X380" s="29">
        <f t="shared" si="82"/>
        <v>10</v>
      </c>
      <c r="Y380" s="23">
        <f t="shared" si="83"/>
        <v>0.771</v>
      </c>
      <c r="Z380" s="6" t="s">
        <v>155</v>
      </c>
      <c r="AA380" s="6" t="str">
        <f t="shared" si="84"/>
        <v>MONROE</v>
      </c>
      <c r="AB380" s="6" t="str">
        <f t="shared" si="85"/>
        <v>Terrace System With UGO</v>
      </c>
      <c r="AC380" s="41">
        <v>133.5408560311284</v>
      </c>
      <c r="AE380" s="41">
        <v>30.58085603112842</v>
      </c>
      <c r="AG380" s="41">
        <v>102.96</v>
      </c>
      <c r="AH380" s="35">
        <f t="shared" si="86"/>
        <v>102.96</v>
      </c>
      <c r="AJ380" s="9">
        <v>242.80155642023345</v>
      </c>
      <c r="AL380" s="9">
        <v>55.601556420233464</v>
      </c>
      <c r="AN380" s="9">
        <v>187.2</v>
      </c>
      <c r="AO380" s="9">
        <f t="shared" si="87"/>
        <v>187.2</v>
      </c>
    </row>
    <row r="381" spans="1:41" ht="12.75">
      <c r="A381">
        <v>32</v>
      </c>
      <c r="B381" s="1">
        <v>2016</v>
      </c>
      <c r="C381" t="s">
        <v>4</v>
      </c>
      <c r="D381" t="s">
        <v>54</v>
      </c>
      <c r="E381" t="s">
        <v>13</v>
      </c>
      <c r="F381" t="s">
        <v>9</v>
      </c>
      <c r="G381" t="str">
        <f t="shared" si="76"/>
        <v>Terrace System With UGO</v>
      </c>
      <c r="H381" s="2">
        <v>1</v>
      </c>
      <c r="I381" s="3">
        <v>12000</v>
      </c>
      <c r="J381" s="4">
        <v>700</v>
      </c>
      <c r="K381" s="4">
        <v>20</v>
      </c>
      <c r="L381" s="5">
        <v>4584</v>
      </c>
      <c r="M381" t="s">
        <v>8</v>
      </c>
      <c r="N381">
        <f t="shared" si="77"/>
        <v>10</v>
      </c>
      <c r="O381" s="6">
        <v>0.0425</v>
      </c>
      <c r="P381" s="10" t="s">
        <v>130</v>
      </c>
      <c r="Q381" s="13">
        <v>0.771</v>
      </c>
      <c r="R381" s="24">
        <f t="shared" si="78"/>
        <v>907.911802853437</v>
      </c>
      <c r="S381" s="22">
        <f t="shared" si="79"/>
        <v>21362.63065537499</v>
      </c>
      <c r="T381" s="64">
        <f t="shared" si="80"/>
        <v>26.703288319218736</v>
      </c>
      <c r="U381" s="65">
        <f t="shared" si="81"/>
        <v>26.703288319218736</v>
      </c>
      <c r="V381" s="24">
        <v>2</v>
      </c>
      <c r="W381" s="13">
        <v>400</v>
      </c>
      <c r="X381" s="29">
        <f t="shared" si="82"/>
        <v>10</v>
      </c>
      <c r="Y381" s="23">
        <f t="shared" si="83"/>
        <v>0.771</v>
      </c>
      <c r="Z381" s="6" t="s">
        <v>155</v>
      </c>
      <c r="AA381" s="6" t="str">
        <f t="shared" si="84"/>
        <v>MONROE</v>
      </c>
      <c r="AB381" s="6" t="str">
        <f t="shared" si="85"/>
        <v>Terrace System With UGO</v>
      </c>
      <c r="AC381" s="41">
        <v>79.89623865110245</v>
      </c>
      <c r="AE381" s="41">
        <v>18.29623865110245</v>
      </c>
      <c r="AG381" s="41">
        <v>61.6</v>
      </c>
      <c r="AH381" s="35">
        <f t="shared" si="86"/>
        <v>61.6</v>
      </c>
      <c r="AJ381" s="9">
        <v>145.2658884565499</v>
      </c>
      <c r="AL381" s="9">
        <v>33.2658884565499</v>
      </c>
      <c r="AN381" s="9">
        <v>112</v>
      </c>
      <c r="AO381" s="9">
        <f t="shared" si="87"/>
        <v>112</v>
      </c>
    </row>
    <row r="382" spans="1:41" ht="12.75">
      <c r="A382">
        <v>33</v>
      </c>
      <c r="B382" s="1">
        <v>2016</v>
      </c>
      <c r="C382" t="s">
        <v>4</v>
      </c>
      <c r="D382" t="s">
        <v>41</v>
      </c>
      <c r="E382" t="s">
        <v>13</v>
      </c>
      <c r="F382" t="s">
        <v>9</v>
      </c>
      <c r="G382" t="str">
        <f t="shared" si="76"/>
        <v>Terrace System With UGO</v>
      </c>
      <c r="H382" s="2">
        <v>1</v>
      </c>
      <c r="I382" s="3">
        <v>12000</v>
      </c>
      <c r="J382" s="4">
        <v>1090</v>
      </c>
      <c r="K382" s="4">
        <v>18</v>
      </c>
      <c r="L382" s="5">
        <v>3367</v>
      </c>
      <c r="M382" t="s">
        <v>8</v>
      </c>
      <c r="N382">
        <f t="shared" si="77"/>
        <v>10</v>
      </c>
      <c r="O382" s="6">
        <v>0.0425</v>
      </c>
      <c r="P382" s="10" t="s">
        <v>130</v>
      </c>
      <c r="Q382" s="13">
        <v>0.771</v>
      </c>
      <c r="R382" s="24">
        <f t="shared" si="78"/>
        <v>1413.7483787289234</v>
      </c>
      <c r="S382" s="22">
        <f t="shared" si="79"/>
        <v>33264.6677347982</v>
      </c>
      <c r="T382" s="64">
        <f t="shared" si="80"/>
        <v>41.580834668497744</v>
      </c>
      <c r="U382" s="65">
        <f t="shared" si="81"/>
        <v>41.580834668497744</v>
      </c>
      <c r="V382" s="24">
        <v>2</v>
      </c>
      <c r="W382" s="13">
        <v>400</v>
      </c>
      <c r="X382" s="29">
        <f t="shared" si="82"/>
        <v>10</v>
      </c>
      <c r="Y382" s="23">
        <f t="shared" si="83"/>
        <v>0.771</v>
      </c>
      <c r="Z382" s="6" t="s">
        <v>155</v>
      </c>
      <c r="AA382" s="6" t="str">
        <f t="shared" si="84"/>
        <v>MONROE</v>
      </c>
      <c r="AB382" s="6" t="str">
        <f t="shared" si="85"/>
        <v>Terrace System With UGO</v>
      </c>
      <c r="AC382" s="41">
        <v>124.40985732814525</v>
      </c>
      <c r="AE382" s="41">
        <v>28.489857328145263</v>
      </c>
      <c r="AG382" s="41">
        <v>95.91999999999999</v>
      </c>
      <c r="AH382" s="35">
        <f t="shared" si="86"/>
        <v>95.91999999999999</v>
      </c>
      <c r="AJ382" s="9">
        <v>226.19974059662775</v>
      </c>
      <c r="AL382" s="9">
        <v>51.79974059662777</v>
      </c>
      <c r="AN382" s="9">
        <v>174.39999999999998</v>
      </c>
      <c r="AO382" s="9">
        <f t="shared" si="87"/>
        <v>174.39999999999998</v>
      </c>
    </row>
    <row r="383" spans="1:41" ht="12.75">
      <c r="A383">
        <v>34</v>
      </c>
      <c r="B383" s="1">
        <v>2018</v>
      </c>
      <c r="C383" t="s">
        <v>4</v>
      </c>
      <c r="D383" t="s">
        <v>21</v>
      </c>
      <c r="E383" t="s">
        <v>13</v>
      </c>
      <c r="F383" t="s">
        <v>9</v>
      </c>
      <c r="G383" t="str">
        <f t="shared" si="76"/>
        <v>Terrace System With UGO</v>
      </c>
      <c r="H383" s="2">
        <v>2</v>
      </c>
      <c r="I383" s="3">
        <v>16899.36</v>
      </c>
      <c r="J383" s="4">
        <v>710</v>
      </c>
      <c r="K383" s="4">
        <v>16</v>
      </c>
      <c r="L383" s="5">
        <v>3502</v>
      </c>
      <c r="M383" t="s">
        <v>8</v>
      </c>
      <c r="N383">
        <f t="shared" si="77"/>
        <v>10</v>
      </c>
      <c r="O383" s="6">
        <v>0.0425</v>
      </c>
      <c r="P383" s="10" t="s">
        <v>130</v>
      </c>
      <c r="Q383" s="13">
        <v>0.771</v>
      </c>
      <c r="R383" s="24">
        <f t="shared" si="78"/>
        <v>920.881971465629</v>
      </c>
      <c r="S383" s="22">
        <f t="shared" si="79"/>
        <v>21667.811093308916</v>
      </c>
      <c r="T383" s="64">
        <f t="shared" si="80"/>
        <v>27.084763866636145</v>
      </c>
      <c r="U383" s="65">
        <f t="shared" si="81"/>
        <v>27.084763866636145</v>
      </c>
      <c r="V383" s="24">
        <v>2</v>
      </c>
      <c r="W383" s="13">
        <v>400</v>
      </c>
      <c r="X383" s="29">
        <f t="shared" si="82"/>
        <v>10</v>
      </c>
      <c r="Y383" s="23">
        <f t="shared" si="83"/>
        <v>0.771</v>
      </c>
      <c r="Z383" s="6" t="s">
        <v>155</v>
      </c>
      <c r="AA383" s="6" t="str">
        <f t="shared" si="84"/>
        <v>MONROE</v>
      </c>
      <c r="AB383" s="6" t="str">
        <f t="shared" si="85"/>
        <v>Terrace System With UGO</v>
      </c>
      <c r="AC383" s="41">
        <v>81.03761348897535</v>
      </c>
      <c r="AE383" s="41">
        <v>18.557613488975356</v>
      </c>
      <c r="AG383" s="41">
        <v>62.48</v>
      </c>
      <c r="AH383" s="35">
        <f t="shared" si="86"/>
        <v>62.48</v>
      </c>
      <c r="AJ383" s="9">
        <v>147.34111543450064</v>
      </c>
      <c r="AL383" s="9">
        <v>33.74111543450064</v>
      </c>
      <c r="AN383" s="9">
        <v>113.6</v>
      </c>
      <c r="AO383" s="9">
        <f t="shared" si="87"/>
        <v>113.6</v>
      </c>
    </row>
    <row r="384" spans="1:41" ht="12.75">
      <c r="A384">
        <v>35</v>
      </c>
      <c r="B384" s="1">
        <v>2019</v>
      </c>
      <c r="C384" t="s">
        <v>4</v>
      </c>
      <c r="D384" t="s">
        <v>29</v>
      </c>
      <c r="E384" t="s">
        <v>13</v>
      </c>
      <c r="F384" t="s">
        <v>9</v>
      </c>
      <c r="G384" t="str">
        <f t="shared" si="76"/>
        <v>Terrace System With UGO</v>
      </c>
      <c r="H384" s="2">
        <v>1</v>
      </c>
      <c r="I384" s="3">
        <v>12493.9</v>
      </c>
      <c r="J384" s="4">
        <v>710</v>
      </c>
      <c r="K384" s="4">
        <v>15</v>
      </c>
      <c r="L384" s="5">
        <v>2913</v>
      </c>
      <c r="M384" t="s">
        <v>8</v>
      </c>
      <c r="N384">
        <f t="shared" si="77"/>
        <v>10</v>
      </c>
      <c r="O384" s="6">
        <v>0.0425</v>
      </c>
      <c r="P384" s="10" t="s">
        <v>130</v>
      </c>
      <c r="Q384" s="13">
        <v>0.771</v>
      </c>
      <c r="R384" s="24">
        <f t="shared" si="78"/>
        <v>920.881971465629</v>
      </c>
      <c r="S384" s="22">
        <f t="shared" si="79"/>
        <v>21667.811093308916</v>
      </c>
      <c r="T384" s="64">
        <f t="shared" si="80"/>
        <v>27.084763866636145</v>
      </c>
      <c r="U384" s="65">
        <f t="shared" si="81"/>
        <v>27.084763866636145</v>
      </c>
      <c r="V384" s="24">
        <v>2</v>
      </c>
      <c r="W384" s="13">
        <v>400</v>
      </c>
      <c r="X384" s="29">
        <f t="shared" si="82"/>
        <v>10</v>
      </c>
      <c r="Y384" s="23">
        <f t="shared" si="83"/>
        <v>0.771</v>
      </c>
      <c r="Z384" s="6" t="s">
        <v>155</v>
      </c>
      <c r="AA384" s="6" t="str">
        <f t="shared" si="84"/>
        <v>MONROE</v>
      </c>
      <c r="AB384" s="6" t="str">
        <f t="shared" si="85"/>
        <v>Terrace System With UGO</v>
      </c>
      <c r="AC384" s="41">
        <v>81.03761348897535</v>
      </c>
      <c r="AE384" s="41">
        <v>18.557613488975356</v>
      </c>
      <c r="AG384" s="41">
        <v>62.48</v>
      </c>
      <c r="AH384" s="35">
        <f t="shared" si="86"/>
        <v>62.48</v>
      </c>
      <c r="AJ384" s="9">
        <v>147.34111543450064</v>
      </c>
      <c r="AL384" s="9">
        <v>33.74111543450064</v>
      </c>
      <c r="AN384" s="9">
        <v>113.6</v>
      </c>
      <c r="AO384" s="9">
        <f t="shared" si="87"/>
        <v>113.6</v>
      </c>
    </row>
    <row r="385" spans="1:41" ht="12.75">
      <c r="A385">
        <v>36</v>
      </c>
      <c r="B385" s="1">
        <v>2017</v>
      </c>
      <c r="C385" t="s">
        <v>4</v>
      </c>
      <c r="D385" t="s">
        <v>31</v>
      </c>
      <c r="E385" t="s">
        <v>13</v>
      </c>
      <c r="F385" t="s">
        <v>9</v>
      </c>
      <c r="G385" t="str">
        <f t="shared" si="76"/>
        <v>Terrace System With UGO</v>
      </c>
      <c r="H385" s="2">
        <v>1</v>
      </c>
      <c r="I385" s="3">
        <v>17796.61</v>
      </c>
      <c r="J385" s="4">
        <v>680</v>
      </c>
      <c r="K385" s="4">
        <v>15</v>
      </c>
      <c r="L385" s="5">
        <v>3975</v>
      </c>
      <c r="M385" t="s">
        <v>8</v>
      </c>
      <c r="N385">
        <f t="shared" si="77"/>
        <v>10</v>
      </c>
      <c r="O385" s="6">
        <v>0.0425</v>
      </c>
      <c r="P385" s="10" t="s">
        <v>130</v>
      </c>
      <c r="Q385" s="13">
        <v>0.771</v>
      </c>
      <c r="R385" s="24">
        <f t="shared" si="78"/>
        <v>881.9714656290531</v>
      </c>
      <c r="S385" s="22">
        <f t="shared" si="79"/>
        <v>20752.26977950713</v>
      </c>
      <c r="T385" s="64">
        <f t="shared" si="80"/>
        <v>25.94033722438391</v>
      </c>
      <c r="U385" s="65">
        <f t="shared" si="81"/>
        <v>25.94033722438391</v>
      </c>
      <c r="V385" s="24">
        <v>2</v>
      </c>
      <c r="W385" s="13">
        <v>400</v>
      </c>
      <c r="X385" s="29">
        <f t="shared" si="82"/>
        <v>10</v>
      </c>
      <c r="Y385" s="23">
        <f t="shared" si="83"/>
        <v>0.771</v>
      </c>
      <c r="Z385" s="6" t="s">
        <v>155</v>
      </c>
      <c r="AA385" s="6" t="str">
        <f t="shared" si="84"/>
        <v>MONROE</v>
      </c>
      <c r="AB385" s="6" t="str">
        <f t="shared" si="85"/>
        <v>Terrace System With UGO</v>
      </c>
      <c r="AC385" s="41">
        <v>77.61348897535666</v>
      </c>
      <c r="AE385" s="41">
        <v>17.773488975356678</v>
      </c>
      <c r="AG385" s="41">
        <v>59.83999999999998</v>
      </c>
      <c r="AH385" s="35">
        <f t="shared" si="86"/>
        <v>59.83999999999998</v>
      </c>
      <c r="AJ385" s="9">
        <v>141.1154345006485</v>
      </c>
      <c r="AL385" s="9">
        <v>32.31543450064851</v>
      </c>
      <c r="AN385" s="9">
        <v>108.79999999999998</v>
      </c>
      <c r="AO385" s="9">
        <f t="shared" si="87"/>
        <v>108.79999999999998</v>
      </c>
    </row>
    <row r="386" spans="1:41" ht="12.75">
      <c r="A386">
        <v>37</v>
      </c>
      <c r="B386" s="1">
        <v>2019</v>
      </c>
      <c r="C386" t="s">
        <v>4</v>
      </c>
      <c r="D386" t="s">
        <v>55</v>
      </c>
      <c r="E386" t="s">
        <v>13</v>
      </c>
      <c r="F386" t="s">
        <v>9</v>
      </c>
      <c r="G386" t="str">
        <f t="shared" si="76"/>
        <v>Terrace System With UGO</v>
      </c>
      <c r="H386" s="2">
        <v>1</v>
      </c>
      <c r="I386" s="3">
        <v>17967.45</v>
      </c>
      <c r="J386" s="4">
        <v>760</v>
      </c>
      <c r="K386" s="4">
        <v>15</v>
      </c>
      <c r="L386" s="5">
        <v>3071</v>
      </c>
      <c r="M386" t="s">
        <v>8</v>
      </c>
      <c r="N386">
        <f t="shared" si="77"/>
        <v>10</v>
      </c>
      <c r="O386" s="6">
        <v>0.0425</v>
      </c>
      <c r="P386" s="10" t="s">
        <v>130</v>
      </c>
      <c r="Q386" s="13">
        <v>0.771</v>
      </c>
      <c r="R386" s="24">
        <f t="shared" si="78"/>
        <v>985.7328145265889</v>
      </c>
      <c r="S386" s="22">
        <f t="shared" si="79"/>
        <v>23193.71328297856</v>
      </c>
      <c r="T386" s="64">
        <f t="shared" si="80"/>
        <v>28.992141603723198</v>
      </c>
      <c r="U386" s="65">
        <f t="shared" si="81"/>
        <v>28.992141603723198</v>
      </c>
      <c r="V386" s="24">
        <v>2</v>
      </c>
      <c r="W386" s="13">
        <v>400</v>
      </c>
      <c r="X386" s="29">
        <f t="shared" si="82"/>
        <v>10</v>
      </c>
      <c r="Y386" s="23">
        <f t="shared" si="83"/>
        <v>0.771</v>
      </c>
      <c r="Z386" s="6" t="s">
        <v>155</v>
      </c>
      <c r="AA386" s="6" t="str">
        <f t="shared" si="84"/>
        <v>MONROE</v>
      </c>
      <c r="AB386" s="6" t="str">
        <f t="shared" si="85"/>
        <v>Terrace System With UGO</v>
      </c>
      <c r="AC386" s="41">
        <v>86.74448767833982</v>
      </c>
      <c r="AE386" s="41">
        <v>19.864487678339827</v>
      </c>
      <c r="AG386" s="41">
        <v>66.88</v>
      </c>
      <c r="AH386" s="35">
        <f t="shared" si="86"/>
        <v>66.88</v>
      </c>
      <c r="AJ386" s="9">
        <v>157.71725032425422</v>
      </c>
      <c r="AL386" s="9">
        <v>36.11725032425423</v>
      </c>
      <c r="AN386" s="9">
        <v>121.6</v>
      </c>
      <c r="AO386" s="9">
        <f t="shared" si="87"/>
        <v>121.6</v>
      </c>
    </row>
    <row r="387" spans="1:41" ht="12.75">
      <c r="A387">
        <v>38</v>
      </c>
      <c r="B387" s="1">
        <v>2018</v>
      </c>
      <c r="C387" t="s">
        <v>4</v>
      </c>
      <c r="D387" t="s">
        <v>43</v>
      </c>
      <c r="E387" t="s">
        <v>13</v>
      </c>
      <c r="F387" t="s">
        <v>9</v>
      </c>
      <c r="G387" t="str">
        <f t="shared" si="76"/>
        <v>Terrace System With UGO</v>
      </c>
      <c r="H387" s="2">
        <v>1</v>
      </c>
      <c r="I387" s="3">
        <v>11023.31</v>
      </c>
      <c r="J387" s="4">
        <v>380</v>
      </c>
      <c r="K387" s="4">
        <v>10</v>
      </c>
      <c r="L387" s="5">
        <v>2811</v>
      </c>
      <c r="M387" t="s">
        <v>8</v>
      </c>
      <c r="N387">
        <f t="shared" si="77"/>
        <v>10</v>
      </c>
      <c r="O387" s="6">
        <v>0.0425</v>
      </c>
      <c r="P387" s="10" t="s">
        <v>130</v>
      </c>
      <c r="Q387" s="13">
        <v>0.771</v>
      </c>
      <c r="R387" s="24">
        <f t="shared" si="78"/>
        <v>492.86640726329443</v>
      </c>
      <c r="S387" s="22">
        <f t="shared" si="79"/>
        <v>11596.85664148928</v>
      </c>
      <c r="T387" s="64">
        <f t="shared" si="80"/>
        <v>14.496070801861599</v>
      </c>
      <c r="U387" s="65">
        <f t="shared" si="81"/>
        <v>14.496070801861599</v>
      </c>
      <c r="V387" s="24">
        <v>2</v>
      </c>
      <c r="W387" s="13">
        <v>400</v>
      </c>
      <c r="X387" s="29">
        <f t="shared" si="82"/>
        <v>10</v>
      </c>
      <c r="Y387" s="23">
        <f t="shared" si="83"/>
        <v>0.771</v>
      </c>
      <c r="Z387" s="6" t="s">
        <v>155</v>
      </c>
      <c r="AA387" s="6" t="str">
        <f t="shared" si="84"/>
        <v>MONROE</v>
      </c>
      <c r="AB387" s="6" t="str">
        <f t="shared" si="85"/>
        <v>Terrace System With UGO</v>
      </c>
      <c r="AC387" s="41">
        <v>43.37224383916991</v>
      </c>
      <c r="AE387" s="41">
        <v>9.932243839169914</v>
      </c>
      <c r="AG387" s="41">
        <v>33.44</v>
      </c>
      <c r="AH387" s="35">
        <f t="shared" si="86"/>
        <v>33.44</v>
      </c>
      <c r="AJ387" s="9">
        <v>78.85862516212711</v>
      </c>
      <c r="AL387" s="9">
        <v>18.058625162127115</v>
      </c>
      <c r="AN387" s="9">
        <v>60.8</v>
      </c>
      <c r="AO387" s="9">
        <f t="shared" si="87"/>
        <v>60.8</v>
      </c>
    </row>
    <row r="388" spans="1:41" ht="12.75">
      <c r="A388">
        <v>39</v>
      </c>
      <c r="B388" s="1">
        <v>2017</v>
      </c>
      <c r="C388" t="s">
        <v>4</v>
      </c>
      <c r="D388" t="s">
        <v>55</v>
      </c>
      <c r="E388" t="s">
        <v>13</v>
      </c>
      <c r="F388" t="s">
        <v>9</v>
      </c>
      <c r="G388" t="str">
        <f t="shared" si="76"/>
        <v>Terrace System With UGO</v>
      </c>
      <c r="H388" s="2">
        <v>1</v>
      </c>
      <c r="I388" s="3">
        <v>8005.07</v>
      </c>
      <c r="J388" s="4">
        <v>430</v>
      </c>
      <c r="K388" s="4">
        <v>10</v>
      </c>
      <c r="L388" s="5">
        <v>1883</v>
      </c>
      <c r="M388" t="s">
        <v>8</v>
      </c>
      <c r="N388">
        <f t="shared" si="77"/>
        <v>10</v>
      </c>
      <c r="O388" s="6">
        <v>0.0425</v>
      </c>
      <c r="P388" s="10" t="s">
        <v>130</v>
      </c>
      <c r="Q388" s="13">
        <v>0.771</v>
      </c>
      <c r="R388" s="24">
        <f t="shared" si="78"/>
        <v>557.7172503242542</v>
      </c>
      <c r="S388" s="22">
        <f t="shared" si="79"/>
        <v>13122.758831158922</v>
      </c>
      <c r="T388" s="64">
        <f t="shared" si="80"/>
        <v>16.403448538948652</v>
      </c>
      <c r="U388" s="65">
        <f t="shared" si="81"/>
        <v>16.403448538948652</v>
      </c>
      <c r="V388" s="24">
        <v>2</v>
      </c>
      <c r="W388" s="13">
        <v>400</v>
      </c>
      <c r="X388" s="29">
        <f t="shared" si="82"/>
        <v>10</v>
      </c>
      <c r="Y388" s="23">
        <f t="shared" si="83"/>
        <v>0.771</v>
      </c>
      <c r="Z388" s="6" t="s">
        <v>155</v>
      </c>
      <c r="AA388" s="6" t="str">
        <f t="shared" si="84"/>
        <v>MONROE</v>
      </c>
      <c r="AB388" s="6" t="str">
        <f t="shared" si="85"/>
        <v>Terrace System With UGO</v>
      </c>
      <c r="AC388" s="41">
        <v>49.07911802853437</v>
      </c>
      <c r="AE388" s="41">
        <v>11.239118028534364</v>
      </c>
      <c r="AG388" s="41">
        <v>37.84</v>
      </c>
      <c r="AH388" s="35">
        <f t="shared" si="86"/>
        <v>37.84</v>
      </c>
      <c r="AJ388" s="9">
        <v>89.23476005188067</v>
      </c>
      <c r="AL388" s="9">
        <v>20.434760051880673</v>
      </c>
      <c r="AN388" s="9">
        <v>68.8</v>
      </c>
      <c r="AO388" s="9">
        <f t="shared" si="87"/>
        <v>68.8</v>
      </c>
    </row>
    <row r="389" spans="1:41" ht="13.5" thickBot="1">
      <c r="A389">
        <v>40</v>
      </c>
      <c r="B389" s="1">
        <v>2016</v>
      </c>
      <c r="C389" t="s">
        <v>4</v>
      </c>
      <c r="D389" t="s">
        <v>43</v>
      </c>
      <c r="E389" t="s">
        <v>13</v>
      </c>
      <c r="F389" t="s">
        <v>9</v>
      </c>
      <c r="G389" t="str">
        <f t="shared" si="76"/>
        <v>Terrace System With UGO</v>
      </c>
      <c r="H389" s="2">
        <v>1</v>
      </c>
      <c r="I389" s="3">
        <v>4982.02</v>
      </c>
      <c r="J389" s="4">
        <v>570</v>
      </c>
      <c r="K389" s="4">
        <v>6</v>
      </c>
      <c r="L389" s="5">
        <v>1560</v>
      </c>
      <c r="M389" t="s">
        <v>8</v>
      </c>
      <c r="N389">
        <f t="shared" si="77"/>
        <v>10</v>
      </c>
      <c r="O389" s="6">
        <v>0.0425</v>
      </c>
      <c r="P389" s="10" t="s">
        <v>130</v>
      </c>
      <c r="Q389" s="13">
        <v>0.771</v>
      </c>
      <c r="R389" s="24">
        <f t="shared" si="78"/>
        <v>739.2996108949416</v>
      </c>
      <c r="S389" s="22">
        <f t="shared" si="79"/>
        <v>17395.284962233916</v>
      </c>
      <c r="T389" s="64">
        <f t="shared" si="80"/>
        <v>21.744106202792395</v>
      </c>
      <c r="U389" s="65">
        <f t="shared" si="81"/>
        <v>21.744106202792395</v>
      </c>
      <c r="V389" s="24">
        <v>2</v>
      </c>
      <c r="W389" s="13">
        <v>400</v>
      </c>
      <c r="X389" s="29">
        <f t="shared" si="82"/>
        <v>10</v>
      </c>
      <c r="Y389" s="23">
        <f t="shared" si="83"/>
        <v>0.771</v>
      </c>
      <c r="Z389" s="6" t="s">
        <v>155</v>
      </c>
      <c r="AA389" s="6" t="str">
        <f t="shared" si="84"/>
        <v>MONROE</v>
      </c>
      <c r="AB389" s="6" t="str">
        <f t="shared" si="85"/>
        <v>Terrace System With UGO</v>
      </c>
      <c r="AC389" s="42">
        <v>65.05836575875485</v>
      </c>
      <c r="AD389" s="26"/>
      <c r="AE389" s="42">
        <v>14.898365758754863</v>
      </c>
      <c r="AF389" s="30"/>
      <c r="AG389" s="42">
        <v>50.15999999999998</v>
      </c>
      <c r="AH389" s="34">
        <f>AC389-AE389</f>
        <v>50.15999999999998</v>
      </c>
      <c r="AJ389" s="30">
        <v>118.28793774319064</v>
      </c>
      <c r="AK389" s="30"/>
      <c r="AL389" s="30">
        <v>27.08793774319065</v>
      </c>
      <c r="AM389" s="30"/>
      <c r="AN389" s="30">
        <v>91.19999999999999</v>
      </c>
      <c r="AO389" s="30">
        <f t="shared" si="87"/>
        <v>91.19999999999999</v>
      </c>
    </row>
    <row r="390" spans="2:34" ht="13.5" thickTop="1">
      <c r="B390" s="1"/>
      <c r="H390" s="2"/>
      <c r="I390" s="3"/>
      <c r="J390" s="4"/>
      <c r="K390" s="4"/>
      <c r="L390" s="5"/>
      <c r="AH390" s="6"/>
    </row>
    <row r="391" spans="2:41" ht="12.75">
      <c r="B391" s="1"/>
      <c r="H391" s="2"/>
      <c r="I391" s="3"/>
      <c r="J391" s="4"/>
      <c r="K391" s="4"/>
      <c r="L391" s="5"/>
      <c r="AG391" s="9">
        <f>SUM(AG350:AG389)</f>
        <v>5617.04</v>
      </c>
      <c r="AH391" s="6" t="s">
        <v>171</v>
      </c>
      <c r="AN391" s="9">
        <f>SUM(AN350:AN389)</f>
        <v>10212.8</v>
      </c>
      <c r="AO391" s="6" t="s">
        <v>188</v>
      </c>
    </row>
    <row r="392" spans="1:41" ht="12.75">
      <c r="A392" s="13" t="s">
        <v>124</v>
      </c>
      <c r="B392" s="6" t="s">
        <v>1</v>
      </c>
      <c r="C392" s="6" t="s">
        <v>2</v>
      </c>
      <c r="D392" s="6" t="s">
        <v>3</v>
      </c>
      <c r="E392" s="6" t="s">
        <v>112</v>
      </c>
      <c r="F392" s="6" t="s">
        <v>118</v>
      </c>
      <c r="G392" s="6" t="s">
        <v>119</v>
      </c>
      <c r="H392" s="11" t="s">
        <v>113</v>
      </c>
      <c r="I392" s="6" t="s">
        <v>114</v>
      </c>
      <c r="J392" s="13" t="s">
        <v>116</v>
      </c>
      <c r="K392" s="13" t="s">
        <v>115</v>
      </c>
      <c r="L392" s="22" t="s">
        <v>0</v>
      </c>
      <c r="M392" s="13"/>
      <c r="N392" s="13" t="s">
        <v>117</v>
      </c>
      <c r="O392" s="14"/>
      <c r="P392" s="14"/>
      <c r="Q392" s="14"/>
      <c r="R392" s="14"/>
      <c r="S392" s="14"/>
      <c r="T392" s="57"/>
      <c r="U392" s="57"/>
      <c r="V392" s="14"/>
      <c r="W392" s="14"/>
      <c r="X392" s="14"/>
      <c r="Y392" s="14"/>
      <c r="Z392" s="14"/>
      <c r="AA392" s="13"/>
      <c r="AB392" s="13"/>
      <c r="AG392" s="9">
        <f>AG391/4</f>
        <v>1404.26</v>
      </c>
      <c r="AH392" s="6" t="s">
        <v>148</v>
      </c>
      <c r="AN392" s="9">
        <f>AN391/4</f>
        <v>2553.2</v>
      </c>
      <c r="AO392" s="6" t="s">
        <v>148</v>
      </c>
    </row>
    <row r="393" spans="1:41" ht="12.75">
      <c r="A393" s="13"/>
      <c r="B393" s="6"/>
      <c r="C393" s="6"/>
      <c r="D393" s="6"/>
      <c r="E393" s="6"/>
      <c r="F393" s="6"/>
      <c r="G393" s="6"/>
      <c r="H393" s="11"/>
      <c r="I393" s="6"/>
      <c r="J393" s="25" t="s">
        <v>132</v>
      </c>
      <c r="K393" s="13"/>
      <c r="L393" s="22"/>
      <c r="M393" s="13"/>
      <c r="O393" s="13" t="s">
        <v>133</v>
      </c>
      <c r="Q393" s="13" t="s">
        <v>134</v>
      </c>
      <c r="R393" s="10" t="s">
        <v>138</v>
      </c>
      <c r="S393" s="10" t="s">
        <v>137</v>
      </c>
      <c r="T393" s="59" t="s">
        <v>157</v>
      </c>
      <c r="U393" s="59" t="s">
        <v>142</v>
      </c>
      <c r="V393" s="13" t="s">
        <v>140</v>
      </c>
      <c r="W393" s="10" t="s">
        <v>141</v>
      </c>
      <c r="X393" s="13" t="s">
        <v>162</v>
      </c>
      <c r="Y393" s="13" t="s">
        <v>163</v>
      </c>
      <c r="Z393" s="14"/>
      <c r="AA393" s="13"/>
      <c r="AB393" s="13"/>
      <c r="AG393" s="9">
        <f>AG392*X389</f>
        <v>14042.6</v>
      </c>
      <c r="AH393" s="6" t="s">
        <v>149</v>
      </c>
      <c r="AN393" s="9">
        <f>AN392*X389</f>
        <v>25532</v>
      </c>
      <c r="AO393" s="6" t="s">
        <v>149</v>
      </c>
    </row>
    <row r="394" spans="1:35" ht="12.75">
      <c r="A394" s="13"/>
      <c r="B394" s="6"/>
      <c r="C394" s="6"/>
      <c r="D394" s="6"/>
      <c r="E394" s="6"/>
      <c r="F394" s="6"/>
      <c r="G394" s="6"/>
      <c r="H394" s="11"/>
      <c r="I394" s="6"/>
      <c r="O394" s="6" t="s">
        <v>145</v>
      </c>
      <c r="R394" s="27" t="s">
        <v>150</v>
      </c>
      <c r="S394" s="27" t="s">
        <v>151</v>
      </c>
      <c r="T394" s="60" t="s">
        <v>158</v>
      </c>
      <c r="U394" s="60" t="s">
        <v>152</v>
      </c>
      <c r="V394" s="13" t="s">
        <v>136</v>
      </c>
      <c r="W394" s="13" t="s">
        <v>136</v>
      </c>
      <c r="Z394" s="14"/>
      <c r="AA394" s="13"/>
      <c r="AB394" s="13"/>
      <c r="AC394" s="31"/>
      <c r="AD394" s="13"/>
      <c r="AE394" s="31"/>
      <c r="AF394" s="32"/>
      <c r="AG394" s="31"/>
      <c r="AH394" s="12"/>
      <c r="AI394" s="12"/>
    </row>
    <row r="395" spans="1:41" ht="13.5" thickBot="1">
      <c r="A395">
        <v>1</v>
      </c>
      <c r="B395" s="1">
        <v>2018</v>
      </c>
      <c r="C395" t="s">
        <v>4</v>
      </c>
      <c r="D395" t="s">
        <v>5</v>
      </c>
      <c r="E395" t="s">
        <v>13</v>
      </c>
      <c r="F395" t="s">
        <v>14</v>
      </c>
      <c r="G395" t="str">
        <f>IF(F395="DSL-04","Terrace System",IF(F395="DSL-44","Terrace System With UGO",IF(F395="DWP-03","Sod Waterway",IF(F395="DWP-01","Water and Sediment Control Basin",IF(F395="N340","Cover Crop",IF(F395="DWC-01","Water Impoundment Resevoir","Null"))))))</f>
        <v>Water and Sediment Control Basin</v>
      </c>
      <c r="H395" s="2">
        <v>1</v>
      </c>
      <c r="I395" s="3">
        <v>7113.75</v>
      </c>
      <c r="J395" s="4">
        <v>500</v>
      </c>
      <c r="K395" s="4">
        <v>110</v>
      </c>
      <c r="L395" s="5">
        <v>19.1</v>
      </c>
      <c r="M395" t="s">
        <v>15</v>
      </c>
      <c r="N395">
        <f>IF(F395="N340",0,10)</f>
        <v>10</v>
      </c>
      <c r="O395" s="6">
        <v>0.0425</v>
      </c>
      <c r="P395" s="10" t="s">
        <v>130</v>
      </c>
      <c r="Q395" s="13">
        <v>0.909</v>
      </c>
      <c r="R395" s="24">
        <f>J395/Q395</f>
        <v>550.05500550055</v>
      </c>
      <c r="S395" s="22">
        <f>R395/O395</f>
        <v>12942.470717659999</v>
      </c>
      <c r="T395" s="64">
        <f>U395</f>
        <v>16.178088397074998</v>
      </c>
      <c r="U395" s="65">
        <f>S395/(V395*W395)</f>
        <v>16.178088397074998</v>
      </c>
      <c r="V395" s="24">
        <v>2</v>
      </c>
      <c r="W395" s="13">
        <v>400</v>
      </c>
      <c r="X395" s="29">
        <f>N395</f>
        <v>10</v>
      </c>
      <c r="Y395" s="23">
        <f>Q395</f>
        <v>0.909</v>
      </c>
      <c r="Z395" s="6" t="s">
        <v>155</v>
      </c>
      <c r="AA395" s="6" t="str">
        <f>E395</f>
        <v>MONROE</v>
      </c>
      <c r="AB395" s="6" t="str">
        <f>G395</f>
        <v>Water and Sediment Control Basin</v>
      </c>
      <c r="AC395" s="42">
        <v>48.4048404840484</v>
      </c>
      <c r="AD395" s="26"/>
      <c r="AE395" s="42">
        <v>4.4048404840484</v>
      </c>
      <c r="AF395" s="30"/>
      <c r="AG395" s="42">
        <v>44</v>
      </c>
      <c r="AH395" s="34">
        <f>AC395-AE395</f>
        <v>44</v>
      </c>
      <c r="AJ395" s="30">
        <v>88.008800880088</v>
      </c>
      <c r="AK395" s="30"/>
      <c r="AL395" s="30">
        <v>8.008800880088003</v>
      </c>
      <c r="AM395" s="30"/>
      <c r="AN395" s="30">
        <v>80</v>
      </c>
      <c r="AO395" s="30">
        <f>AJ395-AL395</f>
        <v>80</v>
      </c>
    </row>
    <row r="396" spans="2:34" ht="13.5" thickTop="1">
      <c r="B396" s="1"/>
      <c r="H396" s="2"/>
      <c r="I396" s="3"/>
      <c r="J396" s="4"/>
      <c r="K396" s="4"/>
      <c r="L396" s="5"/>
      <c r="AH396" s="6"/>
    </row>
    <row r="397" spans="2:41" ht="12.75">
      <c r="B397" s="1"/>
      <c r="H397" s="2"/>
      <c r="I397" s="3"/>
      <c r="J397" s="4"/>
      <c r="K397" s="4"/>
      <c r="L397" s="5"/>
      <c r="AG397" s="9">
        <f>SUM(AG395:AG396)</f>
        <v>44</v>
      </c>
      <c r="AH397" s="6" t="s">
        <v>171</v>
      </c>
      <c r="AN397" s="9">
        <f>SUM(AN395:AN396)</f>
        <v>80</v>
      </c>
      <c r="AO397" s="6" t="s">
        <v>188</v>
      </c>
    </row>
    <row r="398" spans="1:41" ht="12.75">
      <c r="A398" s="13" t="s">
        <v>124</v>
      </c>
      <c r="B398" s="6" t="s">
        <v>1</v>
      </c>
      <c r="C398" s="6" t="s">
        <v>2</v>
      </c>
      <c r="D398" s="6" t="s">
        <v>3</v>
      </c>
      <c r="E398" s="6" t="s">
        <v>112</v>
      </c>
      <c r="F398" s="6" t="s">
        <v>118</v>
      </c>
      <c r="G398" s="6" t="s">
        <v>119</v>
      </c>
      <c r="H398" s="11" t="s">
        <v>113</v>
      </c>
      <c r="I398" s="6" t="s">
        <v>114</v>
      </c>
      <c r="J398" s="13" t="s">
        <v>116</v>
      </c>
      <c r="K398" s="13" t="s">
        <v>115</v>
      </c>
      <c r="L398" s="22" t="s">
        <v>0</v>
      </c>
      <c r="M398" s="13"/>
      <c r="N398" s="13" t="s">
        <v>117</v>
      </c>
      <c r="O398" s="14"/>
      <c r="P398" s="14"/>
      <c r="Q398" s="14"/>
      <c r="R398" s="14"/>
      <c r="S398" s="14"/>
      <c r="T398" s="57"/>
      <c r="U398" s="57"/>
      <c r="V398" s="14"/>
      <c r="W398" s="14"/>
      <c r="X398" s="14"/>
      <c r="Y398" s="14"/>
      <c r="Z398" s="14"/>
      <c r="AA398" s="13"/>
      <c r="AB398" s="13"/>
      <c r="AG398" s="9">
        <f>AG397/4</f>
        <v>11</v>
      </c>
      <c r="AH398" s="6" t="s">
        <v>148</v>
      </c>
      <c r="AN398" s="9">
        <f>AN397/4</f>
        <v>20</v>
      </c>
      <c r="AO398" s="6" t="s">
        <v>148</v>
      </c>
    </row>
    <row r="399" spans="1:41" ht="12.75">
      <c r="A399" s="13"/>
      <c r="B399" s="6"/>
      <c r="C399" s="6"/>
      <c r="D399" s="6"/>
      <c r="E399" s="6"/>
      <c r="F399" s="6"/>
      <c r="G399" s="6"/>
      <c r="H399" s="11"/>
      <c r="I399" s="6"/>
      <c r="J399" s="25" t="s">
        <v>132</v>
      </c>
      <c r="K399" s="13"/>
      <c r="L399" s="22"/>
      <c r="M399" s="13"/>
      <c r="O399" s="13" t="s">
        <v>133</v>
      </c>
      <c r="Q399" s="13" t="s">
        <v>134</v>
      </c>
      <c r="R399" s="10" t="s">
        <v>138</v>
      </c>
      <c r="S399" s="10" t="s">
        <v>137</v>
      </c>
      <c r="T399" s="59" t="s">
        <v>157</v>
      </c>
      <c r="U399" s="59" t="s">
        <v>142</v>
      </c>
      <c r="V399" s="13" t="s">
        <v>140</v>
      </c>
      <c r="W399" s="10" t="s">
        <v>141</v>
      </c>
      <c r="X399" s="13" t="s">
        <v>162</v>
      </c>
      <c r="Y399" s="13" t="s">
        <v>163</v>
      </c>
      <c r="Z399" s="14"/>
      <c r="AA399" s="13"/>
      <c r="AB399" s="13"/>
      <c r="AG399" s="9">
        <f>AG398*X395</f>
        <v>110</v>
      </c>
      <c r="AH399" s="6" t="s">
        <v>149</v>
      </c>
      <c r="AN399" s="9">
        <f>AN398*X395</f>
        <v>200</v>
      </c>
      <c r="AO399" s="6" t="s">
        <v>149</v>
      </c>
    </row>
    <row r="400" spans="1:35" ht="12.75">
      <c r="A400" s="13"/>
      <c r="B400" s="6"/>
      <c r="C400" s="6"/>
      <c r="D400" s="6"/>
      <c r="E400" s="6"/>
      <c r="F400" s="6"/>
      <c r="G400" s="6"/>
      <c r="H400" s="11"/>
      <c r="I400" s="6"/>
      <c r="O400" s="6" t="s">
        <v>145</v>
      </c>
      <c r="R400" s="27" t="s">
        <v>150</v>
      </c>
      <c r="S400" s="27" t="s">
        <v>151</v>
      </c>
      <c r="T400" s="60" t="s">
        <v>158</v>
      </c>
      <c r="U400" s="60" t="s">
        <v>152</v>
      </c>
      <c r="V400" s="13" t="s">
        <v>136</v>
      </c>
      <c r="W400" s="13" t="s">
        <v>136</v>
      </c>
      <c r="Z400" s="14"/>
      <c r="AA400" s="13"/>
      <c r="AB400" s="13"/>
      <c r="AC400" s="31"/>
      <c r="AD400" s="13"/>
      <c r="AE400" s="31"/>
      <c r="AF400" s="32"/>
      <c r="AG400" s="31"/>
      <c r="AH400" s="12"/>
      <c r="AI400" s="12"/>
    </row>
    <row r="401" spans="1:41" ht="12.75">
      <c r="A401">
        <v>1</v>
      </c>
      <c r="B401" s="1">
        <v>2018</v>
      </c>
      <c r="C401" t="s">
        <v>4</v>
      </c>
      <c r="D401" t="s">
        <v>42</v>
      </c>
      <c r="E401" t="s">
        <v>13</v>
      </c>
      <c r="F401" t="s">
        <v>20</v>
      </c>
      <c r="G401" t="str">
        <f aca="true" t="shared" si="88" ref="G401:G412">IF(F401="DSL-04","Terrace System",IF(F401="DSL-44","Terrace System With UGO",IF(F401="DWP-03","Sod Waterway",IF(F401="DWP-01","Water and Sediment Control Basin",IF(F401="N340","Cover Crop",IF(F401="DWC-01","Water Impoundment Resevoir","Null"))))))</f>
        <v>Water Impoundment Resevoir</v>
      </c>
      <c r="H401" s="2">
        <v>2</v>
      </c>
      <c r="I401" s="3">
        <v>28618.14</v>
      </c>
      <c r="J401" s="4">
        <v>1740</v>
      </c>
      <c r="K401" s="4">
        <v>148</v>
      </c>
      <c r="L401" s="5">
        <v>14352</v>
      </c>
      <c r="M401" t="s">
        <v>15</v>
      </c>
      <c r="N401">
        <f aca="true" t="shared" si="89" ref="N401:N412">IF(F401="N340",0,10)</f>
        <v>10</v>
      </c>
      <c r="O401" s="6">
        <v>0.0425</v>
      </c>
      <c r="P401" s="10" t="s">
        <v>130</v>
      </c>
      <c r="Q401" s="13">
        <v>0.926</v>
      </c>
      <c r="R401" s="24">
        <f aca="true" t="shared" si="90" ref="R401:R412">J401/Q401</f>
        <v>1879.0496760259177</v>
      </c>
      <c r="S401" s="22">
        <f aca="true" t="shared" si="91" ref="S401:S412">R401/O401</f>
        <v>44212.933553551</v>
      </c>
      <c r="T401" s="64">
        <f aca="true" t="shared" si="92" ref="T401:T412">U401</f>
        <v>55.26616694193876</v>
      </c>
      <c r="U401" s="65">
        <f aca="true" t="shared" si="93" ref="U401:U412">S401/(V401*W401)</f>
        <v>55.26616694193876</v>
      </c>
      <c r="V401" s="24">
        <v>2</v>
      </c>
      <c r="W401" s="13">
        <v>400</v>
      </c>
      <c r="X401" s="29">
        <f aca="true" t="shared" si="94" ref="X401:X412">N401</f>
        <v>10</v>
      </c>
      <c r="Y401" s="23">
        <f aca="true" t="shared" si="95" ref="Y401:Y412">Q401</f>
        <v>0.926</v>
      </c>
      <c r="Z401" s="6" t="s">
        <v>155</v>
      </c>
      <c r="AA401" s="6" t="str">
        <f aca="true" t="shared" si="96" ref="AA401:AA412">E401</f>
        <v>MONROE</v>
      </c>
      <c r="AB401" s="6" t="str">
        <f aca="true" t="shared" si="97" ref="AB401:AB412">G401</f>
        <v>Water Impoundment Resevoir</v>
      </c>
      <c r="AC401" s="41">
        <v>165.35637149028074</v>
      </c>
      <c r="AE401" s="41">
        <v>12.23637149028076</v>
      </c>
      <c r="AG401" s="41">
        <v>153.12</v>
      </c>
      <c r="AH401" s="35">
        <f aca="true" t="shared" si="98" ref="AH401:AH411">AC401-AE401</f>
        <v>153.11999999999998</v>
      </c>
      <c r="AJ401" s="9">
        <v>300.6479481641468</v>
      </c>
      <c r="AL401" s="9">
        <v>22.247948164146806</v>
      </c>
      <c r="AN401" s="9">
        <v>278.4</v>
      </c>
      <c r="AO401" s="9">
        <f aca="true" t="shared" si="99" ref="AO401:AO412">AJ401-AL401</f>
        <v>278.4</v>
      </c>
    </row>
    <row r="402" spans="1:41" ht="12.75">
      <c r="A402">
        <v>2</v>
      </c>
      <c r="B402" s="1">
        <v>2020</v>
      </c>
      <c r="C402" t="s">
        <v>4</v>
      </c>
      <c r="D402" t="s">
        <v>30</v>
      </c>
      <c r="E402" t="s">
        <v>13</v>
      </c>
      <c r="F402" t="s">
        <v>20</v>
      </c>
      <c r="G402" t="str">
        <f t="shared" si="88"/>
        <v>Water Impoundment Resevoir</v>
      </c>
      <c r="H402" s="2">
        <v>1</v>
      </c>
      <c r="I402" s="3">
        <v>14690.49</v>
      </c>
      <c r="J402" s="4">
        <v>2000</v>
      </c>
      <c r="K402" s="4">
        <v>75</v>
      </c>
      <c r="L402" s="5">
        <v>6648</v>
      </c>
      <c r="M402" t="s">
        <v>15</v>
      </c>
      <c r="N402">
        <f t="shared" si="89"/>
        <v>10</v>
      </c>
      <c r="O402" s="6">
        <v>0.0425</v>
      </c>
      <c r="P402" s="10" t="s">
        <v>130</v>
      </c>
      <c r="Q402" s="13">
        <v>0.926</v>
      </c>
      <c r="R402" s="24">
        <f t="shared" si="90"/>
        <v>2159.827213822894</v>
      </c>
      <c r="S402" s="22">
        <f t="shared" si="91"/>
        <v>50819.46385465633</v>
      </c>
      <c r="T402" s="64">
        <f t="shared" si="92"/>
        <v>63.52432981832041</v>
      </c>
      <c r="U402" s="65">
        <f t="shared" si="93"/>
        <v>63.52432981832041</v>
      </c>
      <c r="V402" s="24">
        <v>2</v>
      </c>
      <c r="W402" s="13">
        <v>400</v>
      </c>
      <c r="X402" s="29">
        <f t="shared" si="94"/>
        <v>10</v>
      </c>
      <c r="Y402" s="23">
        <f t="shared" si="95"/>
        <v>0.926</v>
      </c>
      <c r="Z402" s="6" t="s">
        <v>155</v>
      </c>
      <c r="AA402" s="6" t="str">
        <f t="shared" si="96"/>
        <v>MONROE</v>
      </c>
      <c r="AB402" s="6" t="str">
        <f t="shared" si="97"/>
        <v>Water Impoundment Resevoir</v>
      </c>
      <c r="AC402" s="41">
        <v>190.0647948164147</v>
      </c>
      <c r="AE402" s="41">
        <v>14.06479481641469</v>
      </c>
      <c r="AG402" s="41">
        <v>176</v>
      </c>
      <c r="AH402" s="35">
        <f t="shared" si="98"/>
        <v>176</v>
      </c>
      <c r="AJ402" s="9">
        <v>345.57235421166314</v>
      </c>
      <c r="AL402" s="9">
        <v>25.57235421166314</v>
      </c>
      <c r="AN402" s="9">
        <v>320</v>
      </c>
      <c r="AO402" s="9">
        <f t="shared" si="99"/>
        <v>320</v>
      </c>
    </row>
    <row r="403" spans="1:41" ht="12.75">
      <c r="A403">
        <v>3</v>
      </c>
      <c r="B403" s="1">
        <v>2016</v>
      </c>
      <c r="C403" t="s">
        <v>4</v>
      </c>
      <c r="D403" t="s">
        <v>19</v>
      </c>
      <c r="E403" t="s">
        <v>13</v>
      </c>
      <c r="F403" t="s">
        <v>20</v>
      </c>
      <c r="G403" t="str">
        <f t="shared" si="88"/>
        <v>Water Impoundment Resevoir</v>
      </c>
      <c r="H403" s="2">
        <v>3</v>
      </c>
      <c r="I403" s="3">
        <v>26851.06</v>
      </c>
      <c r="J403" s="4">
        <v>2020</v>
      </c>
      <c r="K403" s="4">
        <v>44</v>
      </c>
      <c r="L403" s="5">
        <v>11138</v>
      </c>
      <c r="M403" t="s">
        <v>15</v>
      </c>
      <c r="N403">
        <f t="shared" si="89"/>
        <v>10</v>
      </c>
      <c r="O403" s="6">
        <v>0.0425</v>
      </c>
      <c r="P403" s="10" t="s">
        <v>130</v>
      </c>
      <c r="Q403" s="13">
        <v>0.926</v>
      </c>
      <c r="R403" s="24">
        <f t="shared" si="90"/>
        <v>2181.425485961123</v>
      </c>
      <c r="S403" s="22">
        <f t="shared" si="91"/>
        <v>51327.658493202885</v>
      </c>
      <c r="T403" s="64">
        <f t="shared" si="92"/>
        <v>64.15957311650361</v>
      </c>
      <c r="U403" s="65">
        <f t="shared" si="93"/>
        <v>64.15957311650361</v>
      </c>
      <c r="V403" s="24">
        <v>2</v>
      </c>
      <c r="W403" s="13">
        <v>400</v>
      </c>
      <c r="X403" s="29">
        <f t="shared" si="94"/>
        <v>10</v>
      </c>
      <c r="Y403" s="23">
        <f t="shared" si="95"/>
        <v>0.926</v>
      </c>
      <c r="Z403" s="6" t="s">
        <v>155</v>
      </c>
      <c r="AA403" s="6" t="str">
        <f t="shared" si="96"/>
        <v>MONROE</v>
      </c>
      <c r="AB403" s="6" t="str">
        <f t="shared" si="97"/>
        <v>Water Impoundment Resevoir</v>
      </c>
      <c r="AC403" s="41">
        <v>191.9654427645788</v>
      </c>
      <c r="AE403" s="41">
        <v>14.205442764578834</v>
      </c>
      <c r="AG403" s="41">
        <v>177.76</v>
      </c>
      <c r="AH403" s="35">
        <f t="shared" si="98"/>
        <v>177.75999999999996</v>
      </c>
      <c r="AJ403" s="9">
        <v>349.02807775377966</v>
      </c>
      <c r="AL403" s="9">
        <v>25.828077753779667</v>
      </c>
      <c r="AN403" s="9">
        <v>323.2</v>
      </c>
      <c r="AO403" s="9">
        <f t="shared" si="99"/>
        <v>323.2</v>
      </c>
    </row>
    <row r="404" spans="1:41" ht="12.75">
      <c r="A404">
        <v>4</v>
      </c>
      <c r="B404" s="1">
        <v>2019</v>
      </c>
      <c r="C404" t="s">
        <v>4</v>
      </c>
      <c r="D404" t="s">
        <v>30</v>
      </c>
      <c r="E404" t="s">
        <v>13</v>
      </c>
      <c r="F404" t="s">
        <v>20</v>
      </c>
      <c r="G404" t="str">
        <f t="shared" si="88"/>
        <v>Water Impoundment Resevoir</v>
      </c>
      <c r="H404" s="2">
        <v>1</v>
      </c>
      <c r="I404" s="3">
        <v>15000</v>
      </c>
      <c r="J404" s="4">
        <v>710</v>
      </c>
      <c r="K404" s="4">
        <v>33</v>
      </c>
      <c r="L404" s="5">
        <v>7034</v>
      </c>
      <c r="M404" t="s">
        <v>15</v>
      </c>
      <c r="N404">
        <f t="shared" si="89"/>
        <v>10</v>
      </c>
      <c r="O404" s="6">
        <v>0.0425</v>
      </c>
      <c r="P404" s="10" t="s">
        <v>130</v>
      </c>
      <c r="Q404" s="13">
        <v>0.926</v>
      </c>
      <c r="R404" s="24">
        <f t="shared" si="90"/>
        <v>766.7386609071274</v>
      </c>
      <c r="S404" s="22">
        <f t="shared" si="91"/>
        <v>18040.909668402997</v>
      </c>
      <c r="T404" s="64">
        <f t="shared" si="92"/>
        <v>22.551137085503747</v>
      </c>
      <c r="U404" s="65">
        <f t="shared" si="93"/>
        <v>22.551137085503747</v>
      </c>
      <c r="V404" s="24">
        <v>2</v>
      </c>
      <c r="W404" s="13">
        <v>400</v>
      </c>
      <c r="X404" s="29">
        <f t="shared" si="94"/>
        <v>10</v>
      </c>
      <c r="Y404" s="23">
        <f t="shared" si="95"/>
        <v>0.926</v>
      </c>
      <c r="Z404" s="6" t="s">
        <v>155</v>
      </c>
      <c r="AA404" s="6" t="str">
        <f t="shared" si="96"/>
        <v>MONROE</v>
      </c>
      <c r="AB404" s="6" t="str">
        <f t="shared" si="97"/>
        <v>Water Impoundment Resevoir</v>
      </c>
      <c r="AC404" s="41">
        <v>67.47300215982722</v>
      </c>
      <c r="AE404" s="41">
        <v>4.993002159827206</v>
      </c>
      <c r="AG404" s="41">
        <v>62.48</v>
      </c>
      <c r="AH404" s="35">
        <f t="shared" si="98"/>
        <v>62.48000000000001</v>
      </c>
      <c r="AJ404" s="9">
        <v>122.6781857451404</v>
      </c>
      <c r="AL404" s="9">
        <v>9.078185745140374</v>
      </c>
      <c r="AN404" s="9">
        <v>113.60000000000002</v>
      </c>
      <c r="AO404" s="9">
        <f t="shared" si="99"/>
        <v>113.60000000000002</v>
      </c>
    </row>
    <row r="405" spans="1:41" ht="12.75">
      <c r="A405">
        <v>5</v>
      </c>
      <c r="B405" s="1">
        <v>2017</v>
      </c>
      <c r="C405" t="s">
        <v>4</v>
      </c>
      <c r="D405" t="s">
        <v>41</v>
      </c>
      <c r="E405" t="s">
        <v>13</v>
      </c>
      <c r="F405" t="s">
        <v>20</v>
      </c>
      <c r="G405" t="str">
        <f t="shared" si="88"/>
        <v>Water Impoundment Resevoir</v>
      </c>
      <c r="H405" s="2">
        <v>1</v>
      </c>
      <c r="I405" s="3">
        <v>10000</v>
      </c>
      <c r="J405" s="4">
        <v>750</v>
      </c>
      <c r="K405" s="4">
        <v>26</v>
      </c>
      <c r="L405" s="5">
        <v>5919</v>
      </c>
      <c r="M405" t="s">
        <v>15</v>
      </c>
      <c r="N405">
        <f t="shared" si="89"/>
        <v>10</v>
      </c>
      <c r="O405" s="6">
        <v>0.0425</v>
      </c>
      <c r="P405" s="10" t="s">
        <v>130</v>
      </c>
      <c r="Q405" s="13">
        <v>0.926</v>
      </c>
      <c r="R405" s="24">
        <f t="shared" si="90"/>
        <v>809.9352051835853</v>
      </c>
      <c r="S405" s="22">
        <f t="shared" si="91"/>
        <v>19057.29894549612</v>
      </c>
      <c r="T405" s="64">
        <f t="shared" si="92"/>
        <v>23.82162368187015</v>
      </c>
      <c r="U405" s="65">
        <f t="shared" si="93"/>
        <v>23.82162368187015</v>
      </c>
      <c r="V405" s="24">
        <v>2</v>
      </c>
      <c r="W405" s="13">
        <v>400</v>
      </c>
      <c r="X405" s="29">
        <f t="shared" si="94"/>
        <v>10</v>
      </c>
      <c r="Y405" s="23">
        <f t="shared" si="95"/>
        <v>0.926</v>
      </c>
      <c r="Z405" s="6" t="s">
        <v>155</v>
      </c>
      <c r="AA405" s="6" t="str">
        <f t="shared" si="96"/>
        <v>MONROE</v>
      </c>
      <c r="AB405" s="6" t="str">
        <f t="shared" si="97"/>
        <v>Water Impoundment Resevoir</v>
      </c>
      <c r="AC405" s="41">
        <v>71.27429805615549</v>
      </c>
      <c r="AE405" s="41">
        <v>5.2742980561555015</v>
      </c>
      <c r="AG405" s="41">
        <v>66.00000000000001</v>
      </c>
      <c r="AH405" s="35">
        <f t="shared" si="98"/>
        <v>65.99999999999999</v>
      </c>
      <c r="AJ405" s="9">
        <v>129.5896328293736</v>
      </c>
      <c r="AL405" s="9">
        <v>9.589632829373627</v>
      </c>
      <c r="AN405" s="9">
        <v>119.99999999999999</v>
      </c>
      <c r="AO405" s="9">
        <f t="shared" si="99"/>
        <v>119.99999999999999</v>
      </c>
    </row>
    <row r="406" spans="1:41" ht="12.75">
      <c r="A406">
        <v>6</v>
      </c>
      <c r="B406" s="1">
        <v>2018</v>
      </c>
      <c r="C406" t="s">
        <v>4</v>
      </c>
      <c r="D406" t="s">
        <v>54</v>
      </c>
      <c r="E406" t="s">
        <v>13</v>
      </c>
      <c r="F406" t="s">
        <v>20</v>
      </c>
      <c r="G406" t="str">
        <f t="shared" si="88"/>
        <v>Water Impoundment Resevoir</v>
      </c>
      <c r="H406" s="2">
        <v>1</v>
      </c>
      <c r="I406" s="3">
        <v>11404.09</v>
      </c>
      <c r="J406" s="4">
        <v>890</v>
      </c>
      <c r="K406" s="4">
        <v>18</v>
      </c>
      <c r="L406" s="5">
        <v>5077</v>
      </c>
      <c r="M406" t="s">
        <v>15</v>
      </c>
      <c r="N406">
        <f t="shared" si="89"/>
        <v>10</v>
      </c>
      <c r="O406" s="6">
        <v>0.0425</v>
      </c>
      <c r="P406" s="10" t="s">
        <v>130</v>
      </c>
      <c r="Q406" s="13">
        <v>0.926</v>
      </c>
      <c r="R406" s="24">
        <f t="shared" si="90"/>
        <v>961.1231101511878</v>
      </c>
      <c r="S406" s="22">
        <f t="shared" si="91"/>
        <v>22614.661415322065</v>
      </c>
      <c r="T406" s="64">
        <f t="shared" si="92"/>
        <v>28.26832676915258</v>
      </c>
      <c r="U406" s="65">
        <f t="shared" si="93"/>
        <v>28.26832676915258</v>
      </c>
      <c r="V406" s="24">
        <v>2</v>
      </c>
      <c r="W406" s="13">
        <v>400</v>
      </c>
      <c r="X406" s="29">
        <f t="shared" si="94"/>
        <v>10</v>
      </c>
      <c r="Y406" s="23">
        <f t="shared" si="95"/>
        <v>0.926</v>
      </c>
      <c r="Z406" s="6" t="s">
        <v>155</v>
      </c>
      <c r="AA406" s="6" t="str">
        <f t="shared" si="96"/>
        <v>MONROE</v>
      </c>
      <c r="AB406" s="6" t="str">
        <f t="shared" si="97"/>
        <v>Water Impoundment Resevoir</v>
      </c>
      <c r="AC406" s="41">
        <v>84.57883369330452</v>
      </c>
      <c r="AE406" s="41">
        <v>6.258833693304538</v>
      </c>
      <c r="AG406" s="41">
        <v>78.32</v>
      </c>
      <c r="AH406" s="35">
        <f t="shared" si="98"/>
        <v>78.31999999999998</v>
      </c>
      <c r="AJ406" s="9">
        <v>153.77969762419002</v>
      </c>
      <c r="AL406" s="9">
        <v>11.379697624190044</v>
      </c>
      <c r="AN406" s="9">
        <v>142.39999999999998</v>
      </c>
      <c r="AO406" s="9">
        <f t="shared" si="99"/>
        <v>142.39999999999998</v>
      </c>
    </row>
    <row r="407" spans="1:41" ht="12.75">
      <c r="A407">
        <v>7</v>
      </c>
      <c r="B407" s="1">
        <v>2018</v>
      </c>
      <c r="C407" t="s">
        <v>4</v>
      </c>
      <c r="D407" t="s">
        <v>30</v>
      </c>
      <c r="E407" t="s">
        <v>13</v>
      </c>
      <c r="F407" t="s">
        <v>20</v>
      </c>
      <c r="G407" t="str">
        <f t="shared" si="88"/>
        <v>Water Impoundment Resevoir</v>
      </c>
      <c r="H407" s="2">
        <v>1</v>
      </c>
      <c r="I407" s="3">
        <v>10000</v>
      </c>
      <c r="J407" s="4">
        <v>650</v>
      </c>
      <c r="K407" s="4">
        <v>14</v>
      </c>
      <c r="L407" s="5">
        <v>6157</v>
      </c>
      <c r="M407" t="s">
        <v>15</v>
      </c>
      <c r="N407">
        <f t="shared" si="89"/>
        <v>10</v>
      </c>
      <c r="O407" s="6">
        <v>0.0425</v>
      </c>
      <c r="P407" s="10" t="s">
        <v>130</v>
      </c>
      <c r="Q407" s="13">
        <v>0.926</v>
      </c>
      <c r="R407" s="24">
        <f t="shared" si="90"/>
        <v>701.9438444924406</v>
      </c>
      <c r="S407" s="22">
        <f t="shared" si="91"/>
        <v>16516.325752763307</v>
      </c>
      <c r="T407" s="64">
        <f t="shared" si="92"/>
        <v>20.645407190954135</v>
      </c>
      <c r="U407" s="65">
        <f t="shared" si="93"/>
        <v>20.645407190954135</v>
      </c>
      <c r="V407" s="24">
        <v>2</v>
      </c>
      <c r="W407" s="13">
        <v>400</v>
      </c>
      <c r="X407" s="29">
        <f t="shared" si="94"/>
        <v>10</v>
      </c>
      <c r="Y407" s="23">
        <f t="shared" si="95"/>
        <v>0.926</v>
      </c>
      <c r="Z407" s="6" t="s">
        <v>155</v>
      </c>
      <c r="AA407" s="6" t="str">
        <f t="shared" si="96"/>
        <v>MONROE</v>
      </c>
      <c r="AB407" s="6" t="str">
        <f t="shared" si="97"/>
        <v>Water Impoundment Resevoir</v>
      </c>
      <c r="AC407" s="41">
        <v>61.77105831533477</v>
      </c>
      <c r="AE407" s="41">
        <v>4.571058315334767</v>
      </c>
      <c r="AG407" s="41">
        <v>57.20000000000001</v>
      </c>
      <c r="AH407" s="35">
        <f t="shared" si="98"/>
        <v>57.2</v>
      </c>
      <c r="AJ407" s="9">
        <v>112.3110151187905</v>
      </c>
      <c r="AL407" s="9">
        <v>8.311015118790493</v>
      </c>
      <c r="AN407" s="9">
        <v>104</v>
      </c>
      <c r="AO407" s="9">
        <f t="shared" si="99"/>
        <v>104</v>
      </c>
    </row>
    <row r="408" spans="1:41" ht="12.75">
      <c r="A408">
        <v>8</v>
      </c>
      <c r="B408" s="1">
        <v>2017</v>
      </c>
      <c r="C408" t="s">
        <v>4</v>
      </c>
      <c r="D408" t="s">
        <v>21</v>
      </c>
      <c r="E408" t="s">
        <v>13</v>
      </c>
      <c r="F408" t="s">
        <v>20</v>
      </c>
      <c r="G408" t="str">
        <f t="shared" si="88"/>
        <v>Water Impoundment Resevoir</v>
      </c>
      <c r="H408" s="2">
        <v>1</v>
      </c>
      <c r="I408" s="3">
        <v>10000</v>
      </c>
      <c r="J408" s="4">
        <v>460</v>
      </c>
      <c r="K408" s="4">
        <v>13</v>
      </c>
      <c r="L408" s="5">
        <v>3225</v>
      </c>
      <c r="M408" t="s">
        <v>15</v>
      </c>
      <c r="N408">
        <f t="shared" si="89"/>
        <v>10</v>
      </c>
      <c r="O408" s="6">
        <v>0.0425</v>
      </c>
      <c r="P408" s="10" t="s">
        <v>130</v>
      </c>
      <c r="Q408" s="13">
        <v>0.926</v>
      </c>
      <c r="R408" s="24">
        <f t="shared" si="90"/>
        <v>496.76025917926563</v>
      </c>
      <c r="S408" s="22">
        <f t="shared" si="91"/>
        <v>11688.476686570955</v>
      </c>
      <c r="T408" s="64">
        <f t="shared" si="92"/>
        <v>14.610595858213694</v>
      </c>
      <c r="U408" s="65">
        <f t="shared" si="93"/>
        <v>14.610595858213694</v>
      </c>
      <c r="V408" s="24">
        <v>2</v>
      </c>
      <c r="W408" s="13">
        <v>400</v>
      </c>
      <c r="X408" s="29">
        <f t="shared" si="94"/>
        <v>10</v>
      </c>
      <c r="Y408" s="23">
        <f t="shared" si="95"/>
        <v>0.926</v>
      </c>
      <c r="Z408" s="6" t="s">
        <v>155</v>
      </c>
      <c r="AA408" s="6" t="str">
        <f t="shared" si="96"/>
        <v>MONROE</v>
      </c>
      <c r="AB408" s="6" t="str">
        <f t="shared" si="97"/>
        <v>Water Impoundment Resevoir</v>
      </c>
      <c r="AC408" s="41">
        <v>43.71490280777537</v>
      </c>
      <c r="AE408" s="41">
        <v>3.23490280777537</v>
      </c>
      <c r="AG408" s="41">
        <v>40.48</v>
      </c>
      <c r="AH408" s="35">
        <f t="shared" si="98"/>
        <v>40.48</v>
      </c>
      <c r="AJ408" s="9">
        <v>79.4816414686825</v>
      </c>
      <c r="AL408" s="9">
        <v>5.881641468682503</v>
      </c>
      <c r="AN408" s="9">
        <v>73.6</v>
      </c>
      <c r="AO408" s="9">
        <f t="shared" si="99"/>
        <v>73.6</v>
      </c>
    </row>
    <row r="409" spans="1:41" ht="12.75">
      <c r="A409">
        <v>9</v>
      </c>
      <c r="B409" s="1">
        <v>2018</v>
      </c>
      <c r="C409" t="s">
        <v>4</v>
      </c>
      <c r="D409" t="s">
        <v>19</v>
      </c>
      <c r="E409" t="s">
        <v>13</v>
      </c>
      <c r="F409" t="s">
        <v>20</v>
      </c>
      <c r="G409" t="str">
        <f t="shared" si="88"/>
        <v>Water Impoundment Resevoir</v>
      </c>
      <c r="H409" s="2">
        <v>1</v>
      </c>
      <c r="I409" s="3">
        <v>9277.12</v>
      </c>
      <c r="J409" s="4">
        <v>490</v>
      </c>
      <c r="K409" s="4">
        <v>7</v>
      </c>
      <c r="L409" s="5">
        <v>3386</v>
      </c>
      <c r="M409" t="s">
        <v>15</v>
      </c>
      <c r="N409">
        <f t="shared" si="89"/>
        <v>10</v>
      </c>
      <c r="O409" s="6">
        <v>0.0425</v>
      </c>
      <c r="P409" s="10" t="s">
        <v>130</v>
      </c>
      <c r="Q409" s="13">
        <v>0.926</v>
      </c>
      <c r="R409" s="24">
        <f t="shared" si="90"/>
        <v>529.1576673866091</v>
      </c>
      <c r="S409" s="22">
        <f t="shared" si="91"/>
        <v>12450.7686443908</v>
      </c>
      <c r="T409" s="64">
        <f t="shared" si="92"/>
        <v>15.5634608054885</v>
      </c>
      <c r="U409" s="65">
        <f t="shared" si="93"/>
        <v>15.5634608054885</v>
      </c>
      <c r="V409" s="24">
        <v>2</v>
      </c>
      <c r="W409" s="13">
        <v>400</v>
      </c>
      <c r="X409" s="29">
        <f t="shared" si="94"/>
        <v>10</v>
      </c>
      <c r="Y409" s="23">
        <f t="shared" si="95"/>
        <v>0.926</v>
      </c>
      <c r="Z409" s="6" t="s">
        <v>155</v>
      </c>
      <c r="AA409" s="6" t="str">
        <f t="shared" si="96"/>
        <v>MONROE</v>
      </c>
      <c r="AB409" s="6" t="str">
        <f t="shared" si="97"/>
        <v>Water Impoundment Resevoir</v>
      </c>
      <c r="AC409" s="41">
        <v>46.56587473002159</v>
      </c>
      <c r="AE409" s="41">
        <v>3.4458747300215933</v>
      </c>
      <c r="AG409" s="41">
        <v>40.837176470588226</v>
      </c>
      <c r="AH409" s="35">
        <f t="shared" si="98"/>
        <v>43.12</v>
      </c>
      <c r="AJ409" s="9">
        <v>84.66522678185746</v>
      </c>
      <c r="AL409" s="9">
        <v>6.26522678185745</v>
      </c>
      <c r="AN409" s="9">
        <v>78.4</v>
      </c>
      <c r="AO409" s="9">
        <f t="shared" si="99"/>
        <v>78.4</v>
      </c>
    </row>
    <row r="410" spans="1:41" ht="13.5" thickBot="1">
      <c r="A410" s="26">
        <v>10</v>
      </c>
      <c r="B410" s="45">
        <v>2016</v>
      </c>
      <c r="C410" s="26" t="s">
        <v>4</v>
      </c>
      <c r="D410" s="26" t="s">
        <v>37</v>
      </c>
      <c r="E410" s="26" t="s">
        <v>13</v>
      </c>
      <c r="F410" s="26" t="s">
        <v>20</v>
      </c>
      <c r="G410" s="26" t="str">
        <f t="shared" si="88"/>
        <v>Water Impoundment Resevoir</v>
      </c>
      <c r="H410" s="46">
        <v>1</v>
      </c>
      <c r="I410" s="47">
        <v>6480.87</v>
      </c>
      <c r="J410" s="48">
        <v>440</v>
      </c>
      <c r="K410" s="48">
        <v>6</v>
      </c>
      <c r="L410" s="49">
        <v>1547</v>
      </c>
      <c r="M410" s="26" t="s">
        <v>15</v>
      </c>
      <c r="N410" s="26">
        <f t="shared" si="89"/>
        <v>10</v>
      </c>
      <c r="O410" s="50">
        <v>0.0425</v>
      </c>
      <c r="P410" s="52" t="s">
        <v>130</v>
      </c>
      <c r="Q410" s="51">
        <v>0.926</v>
      </c>
      <c r="R410" s="53">
        <f t="shared" si="90"/>
        <v>475.1619870410367</v>
      </c>
      <c r="S410" s="54">
        <f t="shared" si="91"/>
        <v>11180.282048024392</v>
      </c>
      <c r="T410" s="66">
        <f t="shared" si="92"/>
        <v>13.97535256003049</v>
      </c>
      <c r="U410" s="67">
        <f t="shared" si="93"/>
        <v>13.97535256003049</v>
      </c>
      <c r="V410" s="53">
        <v>2</v>
      </c>
      <c r="W410" s="51">
        <v>400</v>
      </c>
      <c r="X410" s="55">
        <f t="shared" si="94"/>
        <v>10</v>
      </c>
      <c r="Y410" s="56">
        <f t="shared" si="95"/>
        <v>0.926</v>
      </c>
      <c r="Z410" s="50" t="s">
        <v>155</v>
      </c>
      <c r="AA410" s="50" t="str">
        <f t="shared" si="96"/>
        <v>MONROE</v>
      </c>
      <c r="AB410" s="50" t="str">
        <f t="shared" si="97"/>
        <v>Water Impoundment Resevoir</v>
      </c>
      <c r="AC410" s="42">
        <v>41.814254859611225</v>
      </c>
      <c r="AD410" s="26"/>
      <c r="AE410" s="42">
        <v>3.094254859611226</v>
      </c>
      <c r="AF410" s="30"/>
      <c r="AG410" s="42">
        <v>38.72</v>
      </c>
      <c r="AH410" s="34">
        <f t="shared" si="98"/>
        <v>38.72</v>
      </c>
      <c r="AJ410" s="30">
        <v>76.02591792656587</v>
      </c>
      <c r="AK410" s="30"/>
      <c r="AL410" s="30">
        <v>5.625917926565862</v>
      </c>
      <c r="AM410" s="30"/>
      <c r="AN410" s="30">
        <v>70.4</v>
      </c>
      <c r="AO410" s="30">
        <f t="shared" si="99"/>
        <v>70.4</v>
      </c>
    </row>
    <row r="411" spans="1:41" ht="13.5" thickTop="1">
      <c r="A411">
        <v>11</v>
      </c>
      <c r="B411" s="1">
        <v>2019</v>
      </c>
      <c r="C411" t="s">
        <v>4</v>
      </c>
      <c r="D411" t="s">
        <v>19</v>
      </c>
      <c r="E411" t="s">
        <v>13</v>
      </c>
      <c r="F411" t="s">
        <v>20</v>
      </c>
      <c r="G411" t="str">
        <f t="shared" si="88"/>
        <v>Water Impoundment Resevoir</v>
      </c>
      <c r="H411" s="2">
        <v>1</v>
      </c>
      <c r="I411" s="3">
        <v>14038.47</v>
      </c>
      <c r="J411" s="4">
        <v>780</v>
      </c>
      <c r="K411" s="4">
        <v>5</v>
      </c>
      <c r="L411" s="5">
        <v>4879</v>
      </c>
      <c r="M411" t="s">
        <v>15</v>
      </c>
      <c r="N411">
        <f t="shared" si="89"/>
        <v>10</v>
      </c>
      <c r="O411" s="6">
        <v>0.0425</v>
      </c>
      <c r="P411" s="10" t="s">
        <v>130</v>
      </c>
      <c r="Q411" s="13">
        <v>0.926</v>
      </c>
      <c r="R411" s="24">
        <f t="shared" si="90"/>
        <v>842.3326133909287</v>
      </c>
      <c r="S411" s="22">
        <f t="shared" si="91"/>
        <v>19819.59090331597</v>
      </c>
      <c r="T411" s="64">
        <f t="shared" si="92"/>
        <v>24.77448862914496</v>
      </c>
      <c r="U411" s="65">
        <f t="shared" si="93"/>
        <v>24.77448862914496</v>
      </c>
      <c r="V411" s="24">
        <v>2</v>
      </c>
      <c r="W411" s="13">
        <v>400</v>
      </c>
      <c r="X411" s="29">
        <f t="shared" si="94"/>
        <v>10</v>
      </c>
      <c r="Y411" s="23">
        <f t="shared" si="95"/>
        <v>0.926</v>
      </c>
      <c r="Z411" s="6" t="s">
        <v>155</v>
      </c>
      <c r="AA411" s="6" t="str">
        <f t="shared" si="96"/>
        <v>MONROE</v>
      </c>
      <c r="AB411" s="6" t="str">
        <f t="shared" si="97"/>
        <v>Water Impoundment Resevoir</v>
      </c>
      <c r="AC411" s="41">
        <v>74.12526997840173</v>
      </c>
      <c r="AE411" s="41">
        <v>5.485269978401718</v>
      </c>
      <c r="AG411" s="41">
        <v>68.64</v>
      </c>
      <c r="AH411" s="35">
        <f t="shared" si="98"/>
        <v>68.64000000000001</v>
      </c>
      <c r="AJ411" s="9">
        <v>134.7732181425486</v>
      </c>
      <c r="AL411" s="9">
        <v>9.973218142548575</v>
      </c>
      <c r="AN411" s="9">
        <v>124.80000000000001</v>
      </c>
      <c r="AO411" s="9">
        <f t="shared" si="99"/>
        <v>124.80000000000001</v>
      </c>
    </row>
    <row r="412" spans="1:41" ht="13.5" thickBot="1">
      <c r="A412">
        <v>12</v>
      </c>
      <c r="B412" s="1">
        <v>2016</v>
      </c>
      <c r="C412" t="s">
        <v>4</v>
      </c>
      <c r="D412" t="s">
        <v>30</v>
      </c>
      <c r="E412" t="s">
        <v>13</v>
      </c>
      <c r="F412" t="s">
        <v>20</v>
      </c>
      <c r="G412" t="str">
        <f t="shared" si="88"/>
        <v>Water Impoundment Resevoir</v>
      </c>
      <c r="H412" s="2">
        <v>1</v>
      </c>
      <c r="I412" s="3">
        <v>7420.04</v>
      </c>
      <c r="J412" s="4">
        <v>680</v>
      </c>
      <c r="K412" s="4">
        <v>5</v>
      </c>
      <c r="L412" s="5">
        <v>3234</v>
      </c>
      <c r="M412" t="s">
        <v>15</v>
      </c>
      <c r="N412">
        <f t="shared" si="89"/>
        <v>10</v>
      </c>
      <c r="O412" s="6">
        <v>0.0425</v>
      </c>
      <c r="P412" s="10" t="s">
        <v>130</v>
      </c>
      <c r="Q412" s="13">
        <v>0.926</v>
      </c>
      <c r="R412" s="24">
        <f t="shared" si="90"/>
        <v>734.341252699784</v>
      </c>
      <c r="S412" s="22">
        <f t="shared" si="91"/>
        <v>17278.617710583152</v>
      </c>
      <c r="T412" s="64">
        <f t="shared" si="92"/>
        <v>21.59827213822894</v>
      </c>
      <c r="U412" s="65">
        <f t="shared" si="93"/>
        <v>21.59827213822894</v>
      </c>
      <c r="V412" s="24">
        <v>2</v>
      </c>
      <c r="W412" s="13">
        <v>400</v>
      </c>
      <c r="X412" s="29">
        <f t="shared" si="94"/>
        <v>10</v>
      </c>
      <c r="Y412" s="23">
        <f t="shared" si="95"/>
        <v>0.926</v>
      </c>
      <c r="Z412" s="6" t="s">
        <v>155</v>
      </c>
      <c r="AA412" s="6" t="str">
        <f t="shared" si="96"/>
        <v>MONROE</v>
      </c>
      <c r="AB412" s="6" t="str">
        <f t="shared" si="97"/>
        <v>Water Impoundment Resevoir</v>
      </c>
      <c r="AC412" s="42">
        <v>64.62203023758099</v>
      </c>
      <c r="AD412" s="26"/>
      <c r="AE412" s="42">
        <v>4.782030237580976</v>
      </c>
      <c r="AF412" s="30"/>
      <c r="AG412" s="42">
        <v>59.84</v>
      </c>
      <c r="AH412" s="34">
        <f>AC412-AE412</f>
        <v>59.84000000000001</v>
      </c>
      <c r="AJ412" s="30">
        <v>117.49460043196547</v>
      </c>
      <c r="AK412" s="30"/>
      <c r="AL412" s="30">
        <v>8.694600431965455</v>
      </c>
      <c r="AM412" s="30"/>
      <c r="AN412" s="30">
        <v>108.80000000000001</v>
      </c>
      <c r="AO412" s="30">
        <f t="shared" si="99"/>
        <v>108.80000000000001</v>
      </c>
    </row>
    <row r="413" spans="2:34" ht="13.5" thickTop="1">
      <c r="B413" s="1"/>
      <c r="H413" s="2"/>
      <c r="I413" s="3"/>
      <c r="J413" s="4"/>
      <c r="K413" s="4"/>
      <c r="L413" s="5"/>
      <c r="AH413" s="6"/>
    </row>
    <row r="414" spans="2:41" ht="12.75">
      <c r="B414" s="1"/>
      <c r="H414" s="2"/>
      <c r="I414" s="3"/>
      <c r="J414" s="4"/>
      <c r="K414" s="4"/>
      <c r="L414" s="5"/>
      <c r="AG414" s="9">
        <f>SUM(AG401:AG412)</f>
        <v>1019.3971764705884</v>
      </c>
      <c r="AH414" s="6" t="s">
        <v>171</v>
      </c>
      <c r="AN414" s="9">
        <f>SUM(AN401:AN412)</f>
        <v>1857.6</v>
      </c>
      <c r="AO414" s="6" t="s">
        <v>188</v>
      </c>
    </row>
    <row r="415" spans="2:41" ht="13.5" thickBot="1">
      <c r="B415" s="1"/>
      <c r="H415" s="2"/>
      <c r="I415" s="3"/>
      <c r="J415" s="4"/>
      <c r="K415" s="4"/>
      <c r="L415" s="5"/>
      <c r="AG415" s="9">
        <f>AG414/4</f>
        <v>254.8492941176471</v>
      </c>
      <c r="AH415" s="6" t="s">
        <v>148</v>
      </c>
      <c r="AN415" s="9">
        <f>AN414/4</f>
        <v>464.4</v>
      </c>
      <c r="AO415" s="6" t="s">
        <v>148</v>
      </c>
    </row>
    <row r="416" spans="1:41" ht="12.75">
      <c r="A416" s="13"/>
      <c r="B416" s="76" t="s">
        <v>127</v>
      </c>
      <c r="C416" s="15" t="s">
        <v>120</v>
      </c>
      <c r="D416" s="16" t="s">
        <v>122</v>
      </c>
      <c r="E416" s="17">
        <v>225</v>
      </c>
      <c r="F416" s="15" t="s">
        <v>121</v>
      </c>
      <c r="G416" s="15" t="s">
        <v>145</v>
      </c>
      <c r="AG416" s="9">
        <f>AG415*X412</f>
        <v>2548.492941176471</v>
      </c>
      <c r="AH416" s="6" t="s">
        <v>149</v>
      </c>
      <c r="AN416" s="9">
        <f>AN415*X412</f>
        <v>4644</v>
      </c>
      <c r="AO416" s="6" t="s">
        <v>149</v>
      </c>
    </row>
    <row r="417" spans="1:7" ht="13.5" thickBot="1">
      <c r="A417" s="13"/>
      <c r="B417" s="77"/>
      <c r="C417" s="18">
        <v>0.551</v>
      </c>
      <c r="D417" s="19" t="s">
        <v>123</v>
      </c>
      <c r="E417" s="20" t="s">
        <v>180</v>
      </c>
      <c r="F417" s="18">
        <v>0.044</v>
      </c>
      <c r="G417" s="18">
        <v>0.0425</v>
      </c>
    </row>
    <row r="418" spans="1:35" ht="12.75">
      <c r="A418" s="13" t="s">
        <v>124</v>
      </c>
      <c r="B418" s="6" t="s">
        <v>1</v>
      </c>
      <c r="C418" s="6" t="s">
        <v>2</v>
      </c>
      <c r="D418" s="6" t="s">
        <v>3</v>
      </c>
      <c r="E418" s="6" t="s">
        <v>112</v>
      </c>
      <c r="F418" s="6" t="s">
        <v>118</v>
      </c>
      <c r="G418" s="6" t="s">
        <v>119</v>
      </c>
      <c r="H418" s="11" t="s">
        <v>113</v>
      </c>
      <c r="I418" s="6" t="s">
        <v>114</v>
      </c>
      <c r="J418" s="13" t="s">
        <v>116</v>
      </c>
      <c r="K418" s="13" t="s">
        <v>115</v>
      </c>
      <c r="L418" s="22" t="s">
        <v>0</v>
      </c>
      <c r="M418" s="13"/>
      <c r="N418" s="13" t="s">
        <v>117</v>
      </c>
      <c r="O418" s="14"/>
      <c r="P418" s="14"/>
      <c r="Q418" s="14"/>
      <c r="R418" s="14"/>
      <c r="S418" s="14"/>
      <c r="T418" s="57"/>
      <c r="U418" s="57"/>
      <c r="V418" s="14"/>
      <c r="W418" s="14"/>
      <c r="X418" s="14"/>
      <c r="Y418" s="14"/>
      <c r="Z418" s="14"/>
      <c r="AA418" s="13"/>
      <c r="AB418" s="13"/>
      <c r="AC418" s="31"/>
      <c r="AD418" s="13"/>
      <c r="AE418" s="31"/>
      <c r="AF418" s="32"/>
      <c r="AG418" s="31"/>
      <c r="AH418" s="12"/>
      <c r="AI418" s="12"/>
    </row>
    <row r="419" spans="1:35" ht="12.75">
      <c r="A419" s="13"/>
      <c r="B419" s="6"/>
      <c r="C419" s="6"/>
      <c r="D419" s="6"/>
      <c r="E419" s="6"/>
      <c r="F419" s="6"/>
      <c r="G419" s="6"/>
      <c r="H419" s="11"/>
      <c r="I419" s="6"/>
      <c r="J419" s="25" t="s">
        <v>132</v>
      </c>
      <c r="K419" s="13"/>
      <c r="L419" s="22"/>
      <c r="M419" s="13"/>
      <c r="O419" s="13" t="s">
        <v>133</v>
      </c>
      <c r="Q419" s="13" t="s">
        <v>134</v>
      </c>
      <c r="R419" s="10" t="s">
        <v>138</v>
      </c>
      <c r="S419" s="10" t="s">
        <v>137</v>
      </c>
      <c r="T419" s="59" t="s">
        <v>157</v>
      </c>
      <c r="U419" s="59" t="s">
        <v>142</v>
      </c>
      <c r="V419" s="13" t="s">
        <v>140</v>
      </c>
      <c r="W419" s="10" t="s">
        <v>141</v>
      </c>
      <c r="X419" s="13" t="s">
        <v>162</v>
      </c>
      <c r="Y419" s="13" t="s">
        <v>163</v>
      </c>
      <c r="Z419" s="14"/>
      <c r="AA419" s="13"/>
      <c r="AB419" s="13"/>
      <c r="AC419" s="31"/>
      <c r="AD419" s="13"/>
      <c r="AE419" s="31"/>
      <c r="AF419" s="32"/>
      <c r="AG419" s="31"/>
      <c r="AH419" s="12"/>
      <c r="AI419" s="12"/>
    </row>
    <row r="420" spans="1:35" ht="12.75">
      <c r="A420" s="13"/>
      <c r="B420" s="6"/>
      <c r="C420" s="6"/>
      <c r="D420" s="6"/>
      <c r="E420" s="6"/>
      <c r="F420" s="6"/>
      <c r="G420" s="6"/>
      <c r="H420" s="11"/>
      <c r="I420" s="6"/>
      <c r="O420" s="6" t="s">
        <v>145</v>
      </c>
      <c r="R420" s="27" t="s">
        <v>150</v>
      </c>
      <c r="S420" s="27" t="s">
        <v>151</v>
      </c>
      <c r="T420" s="60" t="s">
        <v>158</v>
      </c>
      <c r="U420" s="60" t="s">
        <v>152</v>
      </c>
      <c r="V420" s="13" t="s">
        <v>136</v>
      </c>
      <c r="W420" s="13" t="s">
        <v>136</v>
      </c>
      <c r="Z420" s="14"/>
      <c r="AA420" s="13"/>
      <c r="AB420" s="13"/>
      <c r="AC420" s="31"/>
      <c r="AD420" s="13"/>
      <c r="AE420" s="31"/>
      <c r="AF420" s="32"/>
      <c r="AG420" s="31"/>
      <c r="AH420" s="12"/>
      <c r="AI420" s="12"/>
    </row>
    <row r="421" spans="1:41" ht="12.75">
      <c r="A421">
        <v>1</v>
      </c>
      <c r="B421" s="1">
        <v>2019</v>
      </c>
      <c r="C421" t="s">
        <v>4</v>
      </c>
      <c r="D421" t="s">
        <v>47</v>
      </c>
      <c r="E421" t="s">
        <v>48</v>
      </c>
      <c r="F421" t="s">
        <v>16</v>
      </c>
      <c r="G421" t="str">
        <f>IF(F421="DSL-04","Terrace System",IF(F421="DSL-44","Terrace System With UGO",IF(F421="DWP-03","Sod Waterway",IF(F421="DWP-01","Water and Sediment Control Basin",IF(F421="N340","Cover Crop",IF(F421="DWC-01","Water Impoundment Resevoir","Null"))))))</f>
        <v>Cover Crop</v>
      </c>
      <c r="H421" s="2">
        <v>1</v>
      </c>
      <c r="I421" s="3">
        <v>5122.5</v>
      </c>
      <c r="J421" s="4">
        <v>0</v>
      </c>
      <c r="K421" s="4">
        <v>168.5</v>
      </c>
      <c r="L421" s="5">
        <v>168.5</v>
      </c>
      <c r="M421" t="s">
        <v>11</v>
      </c>
      <c r="N421">
        <f>IF(F421="N340",0,10)</f>
        <v>0</v>
      </c>
      <c r="P421" s="6" t="s">
        <v>129</v>
      </c>
      <c r="Q421" s="13">
        <f>IF(G421="Cover Crop",0.793,IF(G421="Water Impoundment",0.926,IF(G421=OR("Terrace System","Terrace System With UGO"),0.771,IF(G421="Water and Sediment Control Basin",0.909,IF(G421=OR("Sod Waterway","Grass Waterway"),0.729,IF(G421="Field Borders",0.729,IF(G421="Contour Buffer Strips",0.729,0.952)))))))</f>
        <v>0.793</v>
      </c>
      <c r="R421" s="13" t="s">
        <v>131</v>
      </c>
      <c r="S421" s="13"/>
      <c r="T421" s="61"/>
      <c r="V421" s="13"/>
      <c r="W421" s="13"/>
      <c r="Z421" s="13" t="s">
        <v>154</v>
      </c>
      <c r="AA421" s="6" t="str">
        <f>E421</f>
        <v>MONTGOMERY</v>
      </c>
      <c r="AB421" s="6" t="str">
        <f>G421</f>
        <v>Cover Crop</v>
      </c>
      <c r="AC421" s="41">
        <v>816.7196654969697</v>
      </c>
      <c r="AE421" s="41">
        <v>191.9505092383339</v>
      </c>
      <c r="AG421" s="41">
        <v>624.7691562586358</v>
      </c>
      <c r="AH421" s="33">
        <f>AC421-AE421</f>
        <v>624.7691562586358</v>
      </c>
      <c r="AJ421" s="9">
        <v>1850.1382539594438</v>
      </c>
      <c r="AL421" s="9">
        <v>594.5383458442552</v>
      </c>
      <c r="AN421" s="9">
        <v>1255.5999081151886</v>
      </c>
      <c r="AO421" s="9">
        <f>AJ421-AL421</f>
        <v>1255.5999081151886</v>
      </c>
    </row>
    <row r="422" spans="1:41" ht="12.75">
      <c r="A422">
        <v>2</v>
      </c>
      <c r="B422" s="1">
        <v>2019</v>
      </c>
      <c r="C422" t="s">
        <v>4</v>
      </c>
      <c r="D422" t="s">
        <v>53</v>
      </c>
      <c r="E422" t="s">
        <v>48</v>
      </c>
      <c r="F422" t="s">
        <v>16</v>
      </c>
      <c r="G422" t="str">
        <f>IF(F422="DSL-04","Terrace System",IF(F422="DSL-44","Terrace System With UGO",IF(F422="DWP-03","Sod Waterway",IF(F422="DWP-01","Water and Sediment Control Basin",IF(F422="N340","Cover Crop",IF(F422="DWC-01","Water Impoundment Resevoir","Null"))))))</f>
        <v>Cover Crop</v>
      </c>
      <c r="H422" s="2">
        <v>1</v>
      </c>
      <c r="I422" s="3">
        <v>4375.5</v>
      </c>
      <c r="J422" s="4">
        <v>0</v>
      </c>
      <c r="K422" s="4">
        <v>143.6</v>
      </c>
      <c r="L422" s="5">
        <v>143.6</v>
      </c>
      <c r="M422" t="s">
        <v>11</v>
      </c>
      <c r="N422">
        <f>IF(F422="N340",0,10)</f>
        <v>0</v>
      </c>
      <c r="P422" s="6" t="s">
        <v>129</v>
      </c>
      <c r="Q422" s="13">
        <f>IF(G422="Cover Crop",0.793,IF(G422="Water Impoundment",0.926,IF(G422=OR("Terrace System","Terrace System With UGO"),0.771,IF(G422="Water and Sediment Control Basin",0.909,IF(G422=OR("Sod Waterway","Grass Waterway"),0.729,IF(G422="Field Borders",0.729,IF(G422="Contour Buffer Strips",0.729,0.952)))))))</f>
        <v>0.793</v>
      </c>
      <c r="R422" s="13" t="s">
        <v>131</v>
      </c>
      <c r="S422" s="13"/>
      <c r="T422" s="61"/>
      <c r="V422" s="13"/>
      <c r="W422" s="13"/>
      <c r="Z422" s="13" t="s">
        <v>154</v>
      </c>
      <c r="AA422" s="6" t="str">
        <f>E422</f>
        <v>MONTGOMERY</v>
      </c>
      <c r="AB422" s="6" t="str">
        <f>G422</f>
        <v>Cover Crop</v>
      </c>
      <c r="AC422" s="41">
        <v>708.689928418018</v>
      </c>
      <c r="AE422" s="41">
        <v>166.20586400029958</v>
      </c>
      <c r="AG422" s="41">
        <v>542.4840644177184</v>
      </c>
      <c r="AH422" s="33">
        <f>AC422-AE422</f>
        <v>542.4840644177184</v>
      </c>
      <c r="AJ422" s="9">
        <v>1599.7542840117403</v>
      </c>
      <c r="AL422" s="9">
        <v>511.4457352274617</v>
      </c>
      <c r="AN422" s="9">
        <v>1088.3085487842786</v>
      </c>
      <c r="AO422" s="9">
        <f>AJ422-AL422</f>
        <v>1088.3085487842786</v>
      </c>
    </row>
    <row r="423" spans="1:41" ht="13.5" thickBot="1">
      <c r="A423">
        <v>3</v>
      </c>
      <c r="B423" s="1">
        <v>2019</v>
      </c>
      <c r="C423" t="s">
        <v>4</v>
      </c>
      <c r="D423" t="s">
        <v>50</v>
      </c>
      <c r="E423" t="s">
        <v>48</v>
      </c>
      <c r="F423" t="s">
        <v>16</v>
      </c>
      <c r="G423" t="str">
        <f>IF(F423="DSL-04","Terrace System",IF(F423="DSL-44","Terrace System With UGO",IF(F423="DWP-03","Sod Waterway",IF(F423="DWP-01","Water and Sediment Control Basin",IF(F423="N340","Cover Crop",IF(F423="DWC-01","Water Impoundment Resevoir","Null"))))))</f>
        <v>Cover Crop</v>
      </c>
      <c r="H423" s="2">
        <v>1</v>
      </c>
      <c r="I423" s="3">
        <v>2557.5</v>
      </c>
      <c r="J423" s="4">
        <v>0</v>
      </c>
      <c r="K423" s="4">
        <v>83</v>
      </c>
      <c r="L423" s="5">
        <v>83</v>
      </c>
      <c r="M423" t="s">
        <v>11</v>
      </c>
      <c r="N423">
        <f>IF(F423="N340",0,10)</f>
        <v>0</v>
      </c>
      <c r="P423" s="6" t="s">
        <v>129</v>
      </c>
      <c r="Q423" s="13">
        <f>IF(G423="Cover Crop",0.793,IF(G423="Water Impoundment",0.926,IF(G423=OR("Terrace System","Terrace System With UGO"),0.771,IF(G423="Water and Sediment Control Basin",0.909,IF(G423=OR("Sod Waterway","Grass Waterway"),0.729,IF(G423="Field Borders",0.729,IF(G423="Contour Buffer Strips",0.729,0.952)))))))</f>
        <v>0.793</v>
      </c>
      <c r="R423" s="13" t="s">
        <v>131</v>
      </c>
      <c r="S423" s="13"/>
      <c r="T423" s="61"/>
      <c r="V423" s="13"/>
      <c r="W423" s="13"/>
      <c r="Z423" s="13" t="s">
        <v>154</v>
      </c>
      <c r="AA423" s="6" t="str">
        <f>E423</f>
        <v>MONTGOMERY</v>
      </c>
      <c r="AB423" s="6" t="str">
        <f>G423</f>
        <v>Cover Crop</v>
      </c>
      <c r="AC423" s="42">
        <v>435.8457760723561</v>
      </c>
      <c r="AD423" s="26"/>
      <c r="AE423" s="42">
        <v>101.495041189282</v>
      </c>
      <c r="AF423" s="30"/>
      <c r="AG423" s="42">
        <v>334.3507348830741</v>
      </c>
      <c r="AH423" s="34">
        <f>AC423-AE423</f>
        <v>334.3507348830741</v>
      </c>
      <c r="AJ423" s="30">
        <v>972.3344194787385</v>
      </c>
      <c r="AK423" s="30"/>
      <c r="AL423" s="30">
        <v>305.48365429082855</v>
      </c>
      <c r="AM423" s="30"/>
      <c r="AN423" s="30">
        <v>666.8507651879099</v>
      </c>
      <c r="AO423" s="30">
        <f>AJ423-AL423</f>
        <v>666.8507651879099</v>
      </c>
    </row>
    <row r="424" spans="2:34" ht="13.5" thickTop="1">
      <c r="B424" s="1"/>
      <c r="H424" s="2"/>
      <c r="I424" s="3"/>
      <c r="J424" s="4"/>
      <c r="K424" s="4"/>
      <c r="L424" s="5"/>
      <c r="AH424" s="6"/>
    </row>
    <row r="425" spans="2:41" ht="12.75">
      <c r="B425" s="1"/>
      <c r="H425" s="2"/>
      <c r="I425" s="3"/>
      <c r="J425" s="4"/>
      <c r="K425" s="4"/>
      <c r="L425" s="5"/>
      <c r="AG425" s="9">
        <f>SUM(AG421:AG423)</f>
        <v>1501.6039555594284</v>
      </c>
      <c r="AH425" s="6" t="s">
        <v>171</v>
      </c>
      <c r="AN425" s="9">
        <f>SUM(AN421:AN423)</f>
        <v>3010.759222087377</v>
      </c>
      <c r="AO425" s="6" t="s">
        <v>188</v>
      </c>
    </row>
    <row r="426" spans="2:41" ht="13.5" thickBot="1">
      <c r="B426" s="1"/>
      <c r="H426" s="2"/>
      <c r="I426" s="3"/>
      <c r="J426" s="4"/>
      <c r="K426" s="4"/>
      <c r="L426" s="5"/>
      <c r="AG426" s="9">
        <f>AG425/4</f>
        <v>375.4009888898571</v>
      </c>
      <c r="AH426" s="6" t="s">
        <v>148</v>
      </c>
      <c r="AN426" s="9">
        <f>AN425/4</f>
        <v>752.6898055218443</v>
      </c>
      <c r="AO426" s="6" t="s">
        <v>148</v>
      </c>
    </row>
    <row r="427" spans="1:41" ht="12.75">
      <c r="A427" s="13"/>
      <c r="B427" s="76" t="s">
        <v>127</v>
      </c>
      <c r="C427" s="15" t="s">
        <v>120</v>
      </c>
      <c r="D427" s="16" t="s">
        <v>122</v>
      </c>
      <c r="E427" s="17">
        <v>197</v>
      </c>
      <c r="F427" s="15" t="s">
        <v>121</v>
      </c>
      <c r="G427" s="15" t="s">
        <v>145</v>
      </c>
      <c r="AG427" s="9">
        <f>AG426</f>
        <v>375.4009888898571</v>
      </c>
      <c r="AH427" s="6" t="s">
        <v>149</v>
      </c>
      <c r="AN427" s="9">
        <f>AN426</f>
        <v>752.6898055218443</v>
      </c>
      <c r="AO427" s="6" t="s">
        <v>149</v>
      </c>
    </row>
    <row r="428" spans="1:7" ht="13.5" thickBot="1">
      <c r="A428" s="13"/>
      <c r="B428" s="77"/>
      <c r="C428" s="18">
        <v>0.647</v>
      </c>
      <c r="D428" s="19" t="s">
        <v>123</v>
      </c>
      <c r="E428" s="20" t="s">
        <v>179</v>
      </c>
      <c r="F428" s="18">
        <v>0.044</v>
      </c>
      <c r="G428" s="18">
        <v>0.0425</v>
      </c>
    </row>
    <row r="429" spans="1:35" ht="12.75">
      <c r="A429" s="13" t="s">
        <v>124</v>
      </c>
      <c r="B429" s="6" t="s">
        <v>1</v>
      </c>
      <c r="C429" s="6" t="s">
        <v>2</v>
      </c>
      <c r="D429" s="6" t="s">
        <v>3</v>
      </c>
      <c r="E429" s="6" t="s">
        <v>112</v>
      </c>
      <c r="F429" s="6" t="s">
        <v>118</v>
      </c>
      <c r="G429" s="6" t="s">
        <v>119</v>
      </c>
      <c r="H429" s="11" t="s">
        <v>113</v>
      </c>
      <c r="I429" s="6" t="s">
        <v>114</v>
      </c>
      <c r="J429" s="13" t="s">
        <v>116</v>
      </c>
      <c r="K429" s="13" t="s">
        <v>115</v>
      </c>
      <c r="L429" s="22" t="s">
        <v>0</v>
      </c>
      <c r="M429" s="13"/>
      <c r="N429" s="13" t="s">
        <v>117</v>
      </c>
      <c r="O429" s="14"/>
      <c r="P429" s="14"/>
      <c r="Q429" s="14"/>
      <c r="R429" s="14"/>
      <c r="S429" s="14"/>
      <c r="T429" s="57"/>
      <c r="U429" s="57"/>
      <c r="V429" s="14"/>
      <c r="W429" s="14"/>
      <c r="X429" s="14"/>
      <c r="Y429" s="14"/>
      <c r="Z429" s="14"/>
      <c r="AA429" s="13"/>
      <c r="AB429" s="13"/>
      <c r="AC429" s="31"/>
      <c r="AD429" s="13"/>
      <c r="AE429" s="31"/>
      <c r="AF429" s="32"/>
      <c r="AG429" s="31"/>
      <c r="AH429" s="12"/>
      <c r="AI429" s="12"/>
    </row>
    <row r="430" spans="1:35" ht="12.75">
      <c r="A430" s="13"/>
      <c r="B430" s="6"/>
      <c r="C430" s="6"/>
      <c r="D430" s="6"/>
      <c r="E430" s="6"/>
      <c r="F430" s="6"/>
      <c r="G430" s="6"/>
      <c r="H430" s="11"/>
      <c r="I430" s="6"/>
      <c r="J430" s="25" t="s">
        <v>132</v>
      </c>
      <c r="K430" s="13"/>
      <c r="L430" s="22"/>
      <c r="M430" s="13"/>
      <c r="O430" s="13" t="s">
        <v>133</v>
      </c>
      <c r="Q430" s="13" t="s">
        <v>134</v>
      </c>
      <c r="R430" s="10" t="s">
        <v>138</v>
      </c>
      <c r="S430" s="10" t="s">
        <v>137</v>
      </c>
      <c r="T430" s="59" t="s">
        <v>157</v>
      </c>
      <c r="U430" s="59" t="s">
        <v>142</v>
      </c>
      <c r="V430" s="13" t="s">
        <v>140</v>
      </c>
      <c r="W430" s="10" t="s">
        <v>141</v>
      </c>
      <c r="X430" s="13" t="s">
        <v>162</v>
      </c>
      <c r="Y430" s="13" t="s">
        <v>163</v>
      </c>
      <c r="Z430" s="14"/>
      <c r="AA430" s="13"/>
      <c r="AB430" s="13"/>
      <c r="AC430" s="31"/>
      <c r="AD430" s="13"/>
      <c r="AE430" s="31"/>
      <c r="AF430" s="32"/>
      <c r="AG430" s="31"/>
      <c r="AH430" s="12"/>
      <c r="AI430" s="12"/>
    </row>
    <row r="431" spans="1:35" ht="12.75">
      <c r="A431" s="13"/>
      <c r="B431" s="6"/>
      <c r="C431" s="6"/>
      <c r="D431" s="6"/>
      <c r="E431" s="6"/>
      <c r="F431" s="6"/>
      <c r="G431" s="6"/>
      <c r="H431" s="11"/>
      <c r="I431" s="6"/>
      <c r="O431" s="6" t="s">
        <v>145</v>
      </c>
      <c r="R431" s="27" t="s">
        <v>150</v>
      </c>
      <c r="S431" s="27" t="s">
        <v>151</v>
      </c>
      <c r="T431" s="60" t="s">
        <v>158</v>
      </c>
      <c r="U431" s="60" t="s">
        <v>152</v>
      </c>
      <c r="V431" s="13" t="s">
        <v>136</v>
      </c>
      <c r="W431" s="13" t="s">
        <v>136</v>
      </c>
      <c r="Z431" s="14"/>
      <c r="AA431" s="13"/>
      <c r="AB431" s="13"/>
      <c r="AC431" s="31"/>
      <c r="AD431" s="13"/>
      <c r="AE431" s="31"/>
      <c r="AF431" s="32"/>
      <c r="AG431" s="31"/>
      <c r="AH431" s="12"/>
      <c r="AI431" s="12"/>
    </row>
    <row r="432" spans="1:41" ht="12.75">
      <c r="A432">
        <v>1</v>
      </c>
      <c r="B432" s="1">
        <v>2017</v>
      </c>
      <c r="C432" t="s">
        <v>4</v>
      </c>
      <c r="D432" t="s">
        <v>38</v>
      </c>
      <c r="E432" t="s">
        <v>39</v>
      </c>
      <c r="F432" t="s">
        <v>7</v>
      </c>
      <c r="G432" t="str">
        <f>IF(F432="DSL-04","Terrace System",IF(F432="DSL-44","Terrace System With UGO",IF(F432="DWP-03","Sod Waterway",IF(F432="DWP-01","Water and Sediment Control Basin",IF(F432="N340","Cover Crop",IF(F432="DWC-01","Water Impoundment Resevoir","Null"))))))</f>
        <v>Terrace System</v>
      </c>
      <c r="H432" s="2">
        <v>1</v>
      </c>
      <c r="I432" s="3">
        <v>1509.12</v>
      </c>
      <c r="J432" s="4">
        <v>200</v>
      </c>
      <c r="K432" s="4">
        <v>5</v>
      </c>
      <c r="L432" s="5">
        <v>768</v>
      </c>
      <c r="M432" t="s">
        <v>8</v>
      </c>
      <c r="N432">
        <f>IF(F432="N340",0,10)</f>
        <v>10</v>
      </c>
      <c r="O432" s="6">
        <v>0.0425</v>
      </c>
      <c r="P432" s="10" t="s">
        <v>130</v>
      </c>
      <c r="Q432" s="13">
        <v>0.771</v>
      </c>
      <c r="R432" s="24">
        <f>J432/Q432</f>
        <v>259.40337224383916</v>
      </c>
      <c r="S432" s="22">
        <f>R432/O432</f>
        <v>6103.608758678568</v>
      </c>
      <c r="T432" s="64">
        <f>U432</f>
        <v>7.6295109483482095</v>
      </c>
      <c r="U432" s="65">
        <f>S432/(V432*W432)</f>
        <v>7.6295109483482095</v>
      </c>
      <c r="V432" s="24">
        <v>2</v>
      </c>
      <c r="W432" s="13">
        <v>400</v>
      </c>
      <c r="X432" s="29">
        <f>N432</f>
        <v>10</v>
      </c>
      <c r="Y432" s="23">
        <f>Q432</f>
        <v>0.771</v>
      </c>
      <c r="Z432" s="6" t="s">
        <v>155</v>
      </c>
      <c r="AA432" s="6" t="str">
        <f>E432</f>
        <v>RALLS</v>
      </c>
      <c r="AB432" s="6" t="str">
        <f>G432</f>
        <v>Terrace System</v>
      </c>
      <c r="AC432" s="41">
        <v>22.827496757457848</v>
      </c>
      <c r="AE432" s="41">
        <v>5.227496757457846</v>
      </c>
      <c r="AG432" s="41">
        <v>17.6</v>
      </c>
      <c r="AH432" s="35">
        <f>AC432-AE432</f>
        <v>17.6</v>
      </c>
      <c r="AJ432" s="9">
        <v>41.504539559014276</v>
      </c>
      <c r="AL432" s="9">
        <v>9.504539559014276</v>
      </c>
      <c r="AN432" s="9">
        <v>32</v>
      </c>
      <c r="AO432" s="9">
        <f>AJ432-AL432</f>
        <v>32</v>
      </c>
    </row>
    <row r="433" spans="1:41" ht="12.75">
      <c r="A433">
        <v>2</v>
      </c>
      <c r="B433" s="1">
        <v>2018</v>
      </c>
      <c r="C433" t="s">
        <v>4</v>
      </c>
      <c r="D433" t="s">
        <v>38</v>
      </c>
      <c r="E433" t="s">
        <v>39</v>
      </c>
      <c r="F433" t="s">
        <v>7</v>
      </c>
      <c r="G433" t="str">
        <f>IF(F433="DSL-04","Terrace System",IF(F433="DSL-44","Terrace System With UGO",IF(F433="DWP-03","Sod Waterway",IF(F433="DWP-01","Water and Sediment Control Basin",IF(F433="N340","Cover Crop",IF(F433="DWC-01","Water Impoundment Resevoir","Null"))))))</f>
        <v>Terrace System</v>
      </c>
      <c r="H433" s="2">
        <v>1</v>
      </c>
      <c r="I433" s="3">
        <v>1756.71</v>
      </c>
      <c r="J433" s="4">
        <v>50</v>
      </c>
      <c r="K433" s="4">
        <v>5</v>
      </c>
      <c r="L433" s="5">
        <v>786</v>
      </c>
      <c r="M433" t="s">
        <v>8</v>
      </c>
      <c r="N433">
        <f>IF(F433="N340",0,10)</f>
        <v>10</v>
      </c>
      <c r="O433" s="6">
        <v>0.0425</v>
      </c>
      <c r="P433" s="10" t="s">
        <v>130</v>
      </c>
      <c r="Q433" s="13">
        <v>0.771</v>
      </c>
      <c r="R433" s="24">
        <f>J433/Q433</f>
        <v>64.85084306095979</v>
      </c>
      <c r="S433" s="22">
        <f>R433/O433</f>
        <v>1525.902189669642</v>
      </c>
      <c r="T433" s="64">
        <f>U433</f>
        <v>1.9073777370870524</v>
      </c>
      <c r="U433" s="65">
        <f>S433/(V433*W433)</f>
        <v>1.9073777370870524</v>
      </c>
      <c r="V433" s="24">
        <v>2</v>
      </c>
      <c r="W433" s="13">
        <v>400</v>
      </c>
      <c r="X433" s="29">
        <f>N433</f>
        <v>10</v>
      </c>
      <c r="Y433" s="23">
        <f>Q433</f>
        <v>0.771</v>
      </c>
      <c r="Z433" s="6" t="s">
        <v>155</v>
      </c>
      <c r="AA433" s="6" t="str">
        <f>E433</f>
        <v>RALLS</v>
      </c>
      <c r="AB433" s="6" t="str">
        <f>G433</f>
        <v>Terrace System</v>
      </c>
      <c r="AC433" s="41">
        <v>5.706874189364462</v>
      </c>
      <c r="AE433" s="41">
        <v>1.3068741893644615</v>
      </c>
      <c r="AG433" s="41">
        <v>4.4</v>
      </c>
      <c r="AH433" s="35">
        <f>AC433-AE433</f>
        <v>4.4</v>
      </c>
      <c r="AJ433" s="9">
        <v>10.376134889753569</v>
      </c>
      <c r="AL433" s="9">
        <v>2.376134889753569</v>
      </c>
      <c r="AN433" s="9">
        <v>8</v>
      </c>
      <c r="AO433" s="9">
        <f>AJ433-AL433</f>
        <v>8</v>
      </c>
    </row>
    <row r="434" spans="1:41" ht="12.75">
      <c r="A434">
        <v>3</v>
      </c>
      <c r="B434" s="1">
        <v>2018</v>
      </c>
      <c r="C434" t="s">
        <v>4</v>
      </c>
      <c r="D434" t="s">
        <v>38</v>
      </c>
      <c r="E434" t="s">
        <v>39</v>
      </c>
      <c r="F434" t="s">
        <v>9</v>
      </c>
      <c r="G434" t="str">
        <f>IF(F434="DSL-04","Terrace System",IF(F434="DSL-44","Terrace System With UGO",IF(F434="DWP-03","Sod Waterway",IF(F434="DWP-01","Water and Sediment Control Basin",IF(F434="N340","Cover Crop",IF(F434="DWC-01","Water Impoundment Resevoir","Null"))))))</f>
        <v>Terrace System With UGO</v>
      </c>
      <c r="H434" s="2">
        <v>1</v>
      </c>
      <c r="I434" s="3">
        <v>36888.21</v>
      </c>
      <c r="J434" s="4">
        <v>670</v>
      </c>
      <c r="K434" s="4">
        <v>80</v>
      </c>
      <c r="L434" s="5">
        <v>11170</v>
      </c>
      <c r="M434" t="s">
        <v>8</v>
      </c>
      <c r="N434">
        <f>IF(F434="N340",0,10)</f>
        <v>10</v>
      </c>
      <c r="O434" s="6">
        <v>0.0425</v>
      </c>
      <c r="P434" s="10" t="s">
        <v>130</v>
      </c>
      <c r="Q434" s="13">
        <v>0.771</v>
      </c>
      <c r="R434" s="24">
        <f>J434/Q434</f>
        <v>869.0012970168611</v>
      </c>
      <c r="S434" s="22">
        <f>R434/O434</f>
        <v>20447.089341573203</v>
      </c>
      <c r="T434" s="64">
        <f>U434</f>
        <v>25.558861676966504</v>
      </c>
      <c r="U434" s="65">
        <f>S434/(V434*W434)</f>
        <v>25.558861676966504</v>
      </c>
      <c r="V434" s="24">
        <v>2</v>
      </c>
      <c r="W434" s="13">
        <v>400</v>
      </c>
      <c r="X434" s="29">
        <f>N434</f>
        <v>10</v>
      </c>
      <c r="Y434" s="23">
        <f>Q434</f>
        <v>0.771</v>
      </c>
      <c r="Z434" s="6" t="s">
        <v>155</v>
      </c>
      <c r="AA434" s="6" t="str">
        <f>E434</f>
        <v>RALLS</v>
      </c>
      <c r="AB434" s="6" t="str">
        <f>G434</f>
        <v>Terrace System With UGO</v>
      </c>
      <c r="AC434" s="41">
        <v>76.47211413748377</v>
      </c>
      <c r="AE434" s="41">
        <v>17.51211413748377</v>
      </c>
      <c r="AG434" s="41">
        <v>58.96</v>
      </c>
      <c r="AH434" s="35">
        <f>AC434-AE434</f>
        <v>58.96</v>
      </c>
      <c r="AJ434" s="9">
        <v>139.04020752269776</v>
      </c>
      <c r="AL434" s="9">
        <v>31.840207522697753</v>
      </c>
      <c r="AN434" s="9">
        <v>107.2</v>
      </c>
      <c r="AO434" s="9">
        <f>AJ434-AL434</f>
        <v>107.2</v>
      </c>
    </row>
    <row r="435" spans="1:41" ht="13.5" thickBot="1">
      <c r="A435">
        <v>4</v>
      </c>
      <c r="B435" s="1">
        <v>2017</v>
      </c>
      <c r="C435" t="s">
        <v>4</v>
      </c>
      <c r="D435" t="s">
        <v>38</v>
      </c>
      <c r="E435" t="s">
        <v>39</v>
      </c>
      <c r="F435" t="s">
        <v>9</v>
      </c>
      <c r="G435" t="str">
        <f>IF(F435="DSL-04","Terrace System",IF(F435="DSL-44","Terrace System With UGO",IF(F435="DWP-03","Sod Waterway",IF(F435="DWP-01","Water and Sediment Control Basin",IF(F435="N340","Cover Crop",IF(F435="DWC-01","Water Impoundment Resevoir","Null"))))))</f>
        <v>Terrace System With UGO</v>
      </c>
      <c r="H435" s="2">
        <v>2</v>
      </c>
      <c r="I435" s="3">
        <v>14536.97</v>
      </c>
      <c r="J435" s="4">
        <v>470</v>
      </c>
      <c r="K435" s="4">
        <v>24</v>
      </c>
      <c r="L435" s="5">
        <v>3596</v>
      </c>
      <c r="M435" t="s">
        <v>8</v>
      </c>
      <c r="N435">
        <f>IF(F435="N340",0,10)</f>
        <v>10</v>
      </c>
      <c r="O435" s="6">
        <v>0.0425</v>
      </c>
      <c r="P435" s="10" t="s">
        <v>130</v>
      </c>
      <c r="Q435" s="13">
        <v>0.771</v>
      </c>
      <c r="R435" s="24">
        <f>J435/Q435</f>
        <v>609.597924773022</v>
      </c>
      <c r="S435" s="22">
        <f>R435/O435</f>
        <v>14343.480582894634</v>
      </c>
      <c r="T435" s="64">
        <f>U435</f>
        <v>17.929350728618292</v>
      </c>
      <c r="U435" s="65">
        <f>S435/(V435*W435)</f>
        <v>17.929350728618292</v>
      </c>
      <c r="V435" s="24">
        <v>2</v>
      </c>
      <c r="W435" s="13">
        <v>400</v>
      </c>
      <c r="X435" s="29">
        <f>N435</f>
        <v>10</v>
      </c>
      <c r="Y435" s="23">
        <f>Q435</f>
        <v>0.771</v>
      </c>
      <c r="Z435" s="6" t="s">
        <v>155</v>
      </c>
      <c r="AA435" s="6" t="str">
        <f>E435</f>
        <v>RALLS</v>
      </c>
      <c r="AB435" s="6" t="str">
        <f>G435</f>
        <v>Terrace System With UGO</v>
      </c>
      <c r="AC435" s="42">
        <v>53.64461738002594</v>
      </c>
      <c r="AD435" s="26"/>
      <c r="AE435" s="42">
        <v>12.284617380025942</v>
      </c>
      <c r="AF435" s="30"/>
      <c r="AG435" s="42">
        <v>41.36</v>
      </c>
      <c r="AH435" s="34">
        <f>AC435-AE435</f>
        <v>41.36</v>
      </c>
      <c r="AJ435" s="30">
        <v>97.53566796368352</v>
      </c>
      <c r="AK435" s="30"/>
      <c r="AL435" s="30">
        <v>22.33566796368352</v>
      </c>
      <c r="AM435" s="30"/>
      <c r="AN435" s="30">
        <v>75.2</v>
      </c>
      <c r="AO435" s="30">
        <f>AJ435-AL435</f>
        <v>75.2</v>
      </c>
    </row>
    <row r="436" spans="2:34" ht="13.5" thickTop="1">
      <c r="B436" s="1"/>
      <c r="H436" s="2"/>
      <c r="I436" s="3"/>
      <c r="J436" s="4"/>
      <c r="K436" s="4"/>
      <c r="L436" s="5"/>
      <c r="AH436" s="6"/>
    </row>
    <row r="437" spans="2:41" ht="12.75">
      <c r="B437" s="1"/>
      <c r="H437" s="2"/>
      <c r="I437" s="3"/>
      <c r="J437" s="4"/>
      <c r="K437" s="4"/>
      <c r="L437" s="5"/>
      <c r="AG437" s="9">
        <f>SUM(AG432:AG436)</f>
        <v>122.32000000000001</v>
      </c>
      <c r="AH437" s="6" t="s">
        <v>171</v>
      </c>
      <c r="AN437" s="9">
        <f>SUM(AN432:AN436)</f>
        <v>222.39999999999998</v>
      </c>
      <c r="AO437" s="6" t="s">
        <v>188</v>
      </c>
    </row>
    <row r="438" spans="1:41" ht="12.75">
      <c r="A438" s="13" t="s">
        <v>124</v>
      </c>
      <c r="B438" s="6" t="s">
        <v>1</v>
      </c>
      <c r="C438" s="6" t="s">
        <v>2</v>
      </c>
      <c r="D438" s="6" t="s">
        <v>3</v>
      </c>
      <c r="E438" s="6" t="s">
        <v>112</v>
      </c>
      <c r="F438" s="6" t="s">
        <v>118</v>
      </c>
      <c r="G438" s="6" t="s">
        <v>119</v>
      </c>
      <c r="H438" s="11" t="s">
        <v>113</v>
      </c>
      <c r="I438" s="6" t="s">
        <v>114</v>
      </c>
      <c r="J438" s="13" t="s">
        <v>116</v>
      </c>
      <c r="K438" s="13" t="s">
        <v>115</v>
      </c>
      <c r="L438" s="22" t="s">
        <v>0</v>
      </c>
      <c r="M438" s="13"/>
      <c r="N438" s="13" t="s">
        <v>117</v>
      </c>
      <c r="O438" s="14"/>
      <c r="P438" s="14"/>
      <c r="Q438" s="14"/>
      <c r="R438" s="14"/>
      <c r="S438" s="14"/>
      <c r="T438" s="57"/>
      <c r="U438" s="57"/>
      <c r="V438" s="14"/>
      <c r="W438" s="14"/>
      <c r="X438" s="14"/>
      <c r="Y438" s="14"/>
      <c r="Z438" s="14"/>
      <c r="AA438" s="13"/>
      <c r="AB438" s="13"/>
      <c r="AG438" s="9">
        <f>AG437/4</f>
        <v>30.580000000000002</v>
      </c>
      <c r="AH438" s="6" t="s">
        <v>148</v>
      </c>
      <c r="AN438" s="9">
        <f>AN437/4</f>
        <v>55.599999999999994</v>
      </c>
      <c r="AO438" s="6" t="s">
        <v>148</v>
      </c>
    </row>
    <row r="439" spans="1:41" ht="12.75">
      <c r="A439" s="13"/>
      <c r="B439" s="6"/>
      <c r="C439" s="6"/>
      <c r="D439" s="6"/>
      <c r="E439" s="6"/>
      <c r="F439" s="6"/>
      <c r="G439" s="6"/>
      <c r="H439" s="11"/>
      <c r="I439" s="6"/>
      <c r="J439" s="25" t="s">
        <v>132</v>
      </c>
      <c r="K439" s="13"/>
      <c r="L439" s="22"/>
      <c r="M439" s="13"/>
      <c r="O439" s="13" t="s">
        <v>133</v>
      </c>
      <c r="Q439" s="13" t="s">
        <v>134</v>
      </c>
      <c r="R439" s="10" t="s">
        <v>138</v>
      </c>
      <c r="S439" s="10" t="s">
        <v>137</v>
      </c>
      <c r="T439" s="59" t="s">
        <v>157</v>
      </c>
      <c r="U439" s="59" t="s">
        <v>142</v>
      </c>
      <c r="V439" s="13" t="s">
        <v>140</v>
      </c>
      <c r="W439" s="10" t="s">
        <v>141</v>
      </c>
      <c r="X439" s="13" t="s">
        <v>162</v>
      </c>
      <c r="Y439" s="13" t="s">
        <v>163</v>
      </c>
      <c r="Z439" s="14"/>
      <c r="AA439" s="13"/>
      <c r="AB439" s="13"/>
      <c r="AG439" s="9">
        <f>AG438*X435</f>
        <v>305.8</v>
      </c>
      <c r="AH439" s="6" t="s">
        <v>149</v>
      </c>
      <c r="AN439" s="9">
        <f>AN438*X435</f>
        <v>556</v>
      </c>
      <c r="AO439" s="6" t="s">
        <v>149</v>
      </c>
    </row>
    <row r="440" spans="1:32" ht="12.75">
      <c r="A440" s="13"/>
      <c r="B440" s="6"/>
      <c r="C440" s="6"/>
      <c r="D440" s="6"/>
      <c r="E440" s="6"/>
      <c r="F440" s="6"/>
      <c r="G440" s="6"/>
      <c r="H440" s="11"/>
      <c r="I440" s="6"/>
      <c r="O440" s="6" t="s">
        <v>145</v>
      </c>
      <c r="R440" s="27" t="s">
        <v>150</v>
      </c>
      <c r="S440" s="27" t="s">
        <v>151</v>
      </c>
      <c r="T440" s="60" t="s">
        <v>158</v>
      </c>
      <c r="U440" s="60" t="s">
        <v>152</v>
      </c>
      <c r="V440" s="13" t="s">
        <v>136</v>
      </c>
      <c r="W440" s="13" t="s">
        <v>136</v>
      </c>
      <c r="Z440" s="14"/>
      <c r="AA440" s="13"/>
      <c r="AB440" s="13"/>
      <c r="AC440" s="31"/>
      <c r="AD440" s="13"/>
      <c r="AE440" s="31"/>
      <c r="AF440" s="32"/>
    </row>
    <row r="441" spans="1:41" ht="13.5" thickBot="1">
      <c r="A441">
        <v>1</v>
      </c>
      <c r="B441" s="1">
        <v>2017</v>
      </c>
      <c r="C441" t="s">
        <v>4</v>
      </c>
      <c r="D441" t="s">
        <v>38</v>
      </c>
      <c r="E441" t="s">
        <v>39</v>
      </c>
      <c r="F441" t="s">
        <v>14</v>
      </c>
      <c r="G441" t="str">
        <f>IF(F441="DSL-04","Terrace System",IF(F441="DSL-44","Terrace System With UGO",IF(F441="DWP-03","Sod Waterway",IF(F441="DWP-01","Water and Sediment Control Basin",IF(F441="N340","Cover Crop",IF(F441="DWC-01","Water Impoundment Resevoir","Null"))))))</f>
        <v>Water and Sediment Control Basin</v>
      </c>
      <c r="H441" s="2">
        <v>1</v>
      </c>
      <c r="I441" s="3">
        <v>11188.27</v>
      </c>
      <c r="J441" s="4">
        <v>740</v>
      </c>
      <c r="K441" s="4">
        <v>25</v>
      </c>
      <c r="L441" s="5">
        <v>3136</v>
      </c>
      <c r="M441" t="s">
        <v>15</v>
      </c>
      <c r="N441">
        <f>IF(F441="N340",0,10)</f>
        <v>10</v>
      </c>
      <c r="O441" s="6">
        <v>0.0425</v>
      </c>
      <c r="P441" s="10" t="s">
        <v>130</v>
      </c>
      <c r="Q441" s="13">
        <v>0.909</v>
      </c>
      <c r="R441" s="24">
        <f>J441/Q441</f>
        <v>814.081408140814</v>
      </c>
      <c r="S441" s="22">
        <f>R441/O441</f>
        <v>19154.856662136797</v>
      </c>
      <c r="T441" s="64">
        <f>U441</f>
        <v>23.943570827670996</v>
      </c>
      <c r="U441" s="65">
        <f>S441/(V441*W441)</f>
        <v>23.943570827670996</v>
      </c>
      <c r="V441" s="24">
        <v>2</v>
      </c>
      <c r="W441" s="13">
        <v>400</v>
      </c>
      <c r="X441" s="29">
        <f>N441</f>
        <v>10</v>
      </c>
      <c r="Y441" s="23">
        <f>Q441</f>
        <v>0.909</v>
      </c>
      <c r="Z441" s="6" t="s">
        <v>155</v>
      </c>
      <c r="AA441" s="6" t="str">
        <f>E441</f>
        <v>RALLS</v>
      </c>
      <c r="AB441" s="6" t="str">
        <f>G441</f>
        <v>Water and Sediment Control Basin</v>
      </c>
      <c r="AC441" s="42">
        <v>71.63916391639162</v>
      </c>
      <c r="AD441" s="26"/>
      <c r="AE441" s="42">
        <v>6.519163916391648</v>
      </c>
      <c r="AF441" s="30"/>
      <c r="AG441" s="42">
        <v>65.12</v>
      </c>
      <c r="AH441" s="34">
        <f>AC441-AE441</f>
        <v>65.11999999999998</v>
      </c>
      <c r="AJ441" s="30">
        <v>130.25302530253023</v>
      </c>
      <c r="AK441" s="30"/>
      <c r="AL441" s="30">
        <v>11.853025302530256</v>
      </c>
      <c r="AM441" s="30"/>
      <c r="AN441" s="30">
        <v>118.39999999999998</v>
      </c>
      <c r="AO441" s="30">
        <f>AJ441-AL441</f>
        <v>118.39999999999998</v>
      </c>
    </row>
    <row r="442" spans="2:34" ht="13.5" thickTop="1">
      <c r="B442" s="1"/>
      <c r="H442" s="2"/>
      <c r="I442" s="3"/>
      <c r="J442" s="4"/>
      <c r="K442" s="4"/>
      <c r="L442" s="5"/>
      <c r="AH442" s="6"/>
    </row>
    <row r="443" spans="2:41" ht="12.75">
      <c r="B443" s="1"/>
      <c r="H443" s="2"/>
      <c r="I443" s="3"/>
      <c r="J443" s="4"/>
      <c r="K443" s="4"/>
      <c r="L443" s="5"/>
      <c r="AG443" s="9">
        <f>SUM(AG441:AG442)</f>
        <v>65.12</v>
      </c>
      <c r="AH443" s="6" t="s">
        <v>171</v>
      </c>
      <c r="AN443" s="9">
        <f>SUM(AN441:AN442)</f>
        <v>118.39999999999998</v>
      </c>
      <c r="AO443" s="6" t="s">
        <v>188</v>
      </c>
    </row>
    <row r="444" spans="1:41" ht="12.75">
      <c r="A444" s="13" t="s">
        <v>124</v>
      </c>
      <c r="B444" s="6" t="s">
        <v>1</v>
      </c>
      <c r="C444" s="6" t="s">
        <v>2</v>
      </c>
      <c r="D444" s="6" t="s">
        <v>3</v>
      </c>
      <c r="E444" s="6" t="s">
        <v>112</v>
      </c>
      <c r="F444" s="6" t="s">
        <v>118</v>
      </c>
      <c r="G444" s="6" t="s">
        <v>119</v>
      </c>
      <c r="H444" s="11" t="s">
        <v>113</v>
      </c>
      <c r="I444" s="6" t="s">
        <v>114</v>
      </c>
      <c r="J444" s="13" t="s">
        <v>116</v>
      </c>
      <c r="K444" s="13" t="s">
        <v>115</v>
      </c>
      <c r="L444" s="22" t="s">
        <v>0</v>
      </c>
      <c r="M444" s="13"/>
      <c r="N444" s="13" t="s">
        <v>117</v>
      </c>
      <c r="O444" s="14"/>
      <c r="P444" s="14"/>
      <c r="Q444" s="14"/>
      <c r="R444" s="14"/>
      <c r="S444" s="14"/>
      <c r="T444" s="57"/>
      <c r="U444" s="57"/>
      <c r="V444" s="14"/>
      <c r="W444" s="14"/>
      <c r="X444" s="14"/>
      <c r="Y444" s="14"/>
      <c r="Z444" s="14"/>
      <c r="AA444" s="13"/>
      <c r="AB444" s="13"/>
      <c r="AG444" s="9">
        <f>AG443/4</f>
        <v>16.28</v>
      </c>
      <c r="AH444" s="6" t="s">
        <v>148</v>
      </c>
      <c r="AN444" s="9">
        <f>AN443/4</f>
        <v>29.599999999999994</v>
      </c>
      <c r="AO444" s="6" t="s">
        <v>148</v>
      </c>
    </row>
    <row r="445" spans="1:41" ht="12.75">
      <c r="A445" s="13"/>
      <c r="B445" s="6"/>
      <c r="C445" s="6"/>
      <c r="D445" s="6"/>
      <c r="E445" s="6"/>
      <c r="F445" s="6"/>
      <c r="G445" s="6"/>
      <c r="H445" s="11"/>
      <c r="I445" s="6"/>
      <c r="J445" s="25" t="s">
        <v>132</v>
      </c>
      <c r="K445" s="13"/>
      <c r="L445" s="22"/>
      <c r="M445" s="13"/>
      <c r="O445" s="13" t="s">
        <v>133</v>
      </c>
      <c r="Q445" s="13" t="s">
        <v>134</v>
      </c>
      <c r="R445" s="10" t="s">
        <v>138</v>
      </c>
      <c r="S445" s="10" t="s">
        <v>137</v>
      </c>
      <c r="T445" s="59" t="s">
        <v>157</v>
      </c>
      <c r="U445" s="59" t="s">
        <v>142</v>
      </c>
      <c r="V445" s="13" t="s">
        <v>140</v>
      </c>
      <c r="W445" s="10" t="s">
        <v>141</v>
      </c>
      <c r="X445" s="13" t="s">
        <v>162</v>
      </c>
      <c r="Y445" s="13" t="s">
        <v>163</v>
      </c>
      <c r="Z445" s="14"/>
      <c r="AA445" s="13"/>
      <c r="AB445" s="13"/>
      <c r="AG445" s="9">
        <f>AG444*X441</f>
        <v>162.8</v>
      </c>
      <c r="AH445" s="6" t="s">
        <v>149</v>
      </c>
      <c r="AN445" s="9">
        <f>AN444*X441</f>
        <v>295.99999999999994</v>
      </c>
      <c r="AO445" s="6" t="s">
        <v>149</v>
      </c>
    </row>
    <row r="446" spans="1:32" ht="12.75">
      <c r="A446" s="13"/>
      <c r="B446" s="6"/>
      <c r="C446" s="6"/>
      <c r="D446" s="6"/>
      <c r="E446" s="6"/>
      <c r="F446" s="6"/>
      <c r="G446" s="6"/>
      <c r="H446" s="11"/>
      <c r="I446" s="6"/>
      <c r="O446" s="6" t="s">
        <v>145</v>
      </c>
      <c r="R446" s="27" t="s">
        <v>150</v>
      </c>
      <c r="S446" s="27" t="s">
        <v>151</v>
      </c>
      <c r="T446" s="60" t="s">
        <v>158</v>
      </c>
      <c r="U446" s="60" t="s">
        <v>152</v>
      </c>
      <c r="V446" s="13" t="s">
        <v>136</v>
      </c>
      <c r="W446" s="13" t="s">
        <v>136</v>
      </c>
      <c r="Z446" s="14"/>
      <c r="AA446" s="13"/>
      <c r="AB446" s="13"/>
      <c r="AC446" s="31"/>
      <c r="AD446" s="13"/>
      <c r="AE446" s="31"/>
      <c r="AF446" s="32"/>
    </row>
    <row r="447" spans="1:41" ht="13.5" thickBot="1">
      <c r="A447">
        <v>1</v>
      </c>
      <c r="B447" s="1">
        <v>2020</v>
      </c>
      <c r="C447" t="s">
        <v>4</v>
      </c>
      <c r="D447" t="s">
        <v>38</v>
      </c>
      <c r="E447" t="s">
        <v>39</v>
      </c>
      <c r="F447" t="s">
        <v>20</v>
      </c>
      <c r="G447" t="str">
        <f>IF(F447="DSL-04","Terrace System",IF(F447="DSL-44","Terrace System With UGO",IF(F447="DWP-03","Sod Waterway",IF(F447="DWP-01","Water and Sediment Control Basin",IF(F447="N340","Cover Crop",IF(F447="DWC-01","Water Impoundment Resevoir","Null"))))))</f>
        <v>Water Impoundment Resevoir</v>
      </c>
      <c r="H447" s="2">
        <v>1</v>
      </c>
      <c r="I447" s="3">
        <v>10928.25</v>
      </c>
      <c r="J447" s="4">
        <v>140</v>
      </c>
      <c r="K447" s="4">
        <v>47</v>
      </c>
      <c r="L447" s="5">
        <v>3909</v>
      </c>
      <c r="M447" t="s">
        <v>15</v>
      </c>
      <c r="N447">
        <f>IF(F447="N340",0,10)</f>
        <v>10</v>
      </c>
      <c r="O447" s="6">
        <v>0.0425</v>
      </c>
      <c r="P447" s="10" t="s">
        <v>130</v>
      </c>
      <c r="Q447" s="13">
        <v>0.926</v>
      </c>
      <c r="R447" s="24">
        <f>J447/Q447</f>
        <v>151.18790496760258</v>
      </c>
      <c r="S447" s="22">
        <f>R447/O447</f>
        <v>3557.3624698259428</v>
      </c>
      <c r="T447" s="64">
        <f>U447</f>
        <v>4.446703087282429</v>
      </c>
      <c r="U447" s="65">
        <f>S447/(V447*W447)</f>
        <v>4.446703087282429</v>
      </c>
      <c r="V447" s="24">
        <v>2</v>
      </c>
      <c r="W447" s="13">
        <v>400</v>
      </c>
      <c r="X447" s="29">
        <f>N447</f>
        <v>10</v>
      </c>
      <c r="Y447" s="23">
        <f>Q447</f>
        <v>0.926</v>
      </c>
      <c r="Z447" s="6" t="s">
        <v>155</v>
      </c>
      <c r="AA447" s="6" t="str">
        <f>E447</f>
        <v>RALLS</v>
      </c>
      <c r="AB447" s="6" t="str">
        <f>G447</f>
        <v>Water Impoundment Resevoir</v>
      </c>
      <c r="AC447" s="42">
        <v>13.304535637149026</v>
      </c>
      <c r="AD447" s="26"/>
      <c r="AE447" s="42">
        <v>0.9845356371490261</v>
      </c>
      <c r="AF447" s="30"/>
      <c r="AG447" s="42">
        <v>12.320000000000002</v>
      </c>
      <c r="AH447" s="34">
        <f>AC447-AE447</f>
        <v>12.32</v>
      </c>
      <c r="AJ447" s="30">
        <v>24.19006479481642</v>
      </c>
      <c r="AK447" s="30"/>
      <c r="AL447" s="30">
        <v>1.79006479481642</v>
      </c>
      <c r="AM447" s="30"/>
      <c r="AN447" s="30">
        <v>22.4</v>
      </c>
      <c r="AO447" s="30">
        <f>AJ447-AL447</f>
        <v>22.4</v>
      </c>
    </row>
    <row r="448" spans="2:34" ht="13.5" thickTop="1">
      <c r="B448" s="1"/>
      <c r="H448" s="2"/>
      <c r="I448" s="3"/>
      <c r="J448" s="4"/>
      <c r="K448" s="4"/>
      <c r="L448" s="5"/>
      <c r="AH448" s="6"/>
    </row>
    <row r="449" spans="2:41" ht="12.75">
      <c r="B449" s="1"/>
      <c r="H449" s="2"/>
      <c r="I449" s="3"/>
      <c r="J449" s="4"/>
      <c r="K449" s="4"/>
      <c r="L449" s="5"/>
      <c r="AG449" s="9">
        <f>SUM(AG447:AG448)</f>
        <v>12.320000000000002</v>
      </c>
      <c r="AH449" s="6" t="s">
        <v>171</v>
      </c>
      <c r="AN449" s="9">
        <f>SUM(AN447:AN448)</f>
        <v>22.4</v>
      </c>
      <c r="AO449" s="6" t="s">
        <v>188</v>
      </c>
    </row>
    <row r="450" spans="2:41" ht="13.5" thickBot="1">
      <c r="B450" s="1"/>
      <c r="H450" s="2"/>
      <c r="I450" s="3"/>
      <c r="J450" s="4"/>
      <c r="K450" s="4"/>
      <c r="L450" s="5"/>
      <c r="AG450" s="9">
        <f>AG449/4</f>
        <v>3.0800000000000005</v>
      </c>
      <c r="AH450" s="6" t="s">
        <v>148</v>
      </c>
      <c r="AN450" s="9">
        <f>AN449/4</f>
        <v>5.6</v>
      </c>
      <c r="AO450" s="6" t="s">
        <v>148</v>
      </c>
    </row>
    <row r="451" spans="1:41" ht="12.75">
      <c r="A451" s="13"/>
      <c r="B451" s="76" t="s">
        <v>127</v>
      </c>
      <c r="C451" s="15" t="s">
        <v>120</v>
      </c>
      <c r="D451" s="16" t="s">
        <v>122</v>
      </c>
      <c r="E451" s="17">
        <v>214</v>
      </c>
      <c r="F451" s="15" t="s">
        <v>121</v>
      </c>
      <c r="G451" s="15" t="s">
        <v>145</v>
      </c>
      <c r="AG451" s="9">
        <f>AG450*X447</f>
        <v>30.800000000000004</v>
      </c>
      <c r="AH451" s="6" t="s">
        <v>149</v>
      </c>
      <c r="AN451" s="9">
        <f>AN450*X447</f>
        <v>56</v>
      </c>
      <c r="AO451" s="6" t="s">
        <v>149</v>
      </c>
    </row>
    <row r="452" spans="1:7" ht="13.5" thickBot="1">
      <c r="A452" s="13"/>
      <c r="B452" s="77"/>
      <c r="C452" s="18">
        <v>0.396</v>
      </c>
      <c r="D452" s="19" t="s">
        <v>123</v>
      </c>
      <c r="E452" s="20" t="s">
        <v>178</v>
      </c>
      <c r="F452" s="18">
        <v>0.044</v>
      </c>
      <c r="G452" s="18">
        <v>0.0425</v>
      </c>
    </row>
    <row r="453" spans="1:35" ht="12.75">
      <c r="A453" s="13" t="s">
        <v>124</v>
      </c>
      <c r="B453" s="6" t="s">
        <v>1</v>
      </c>
      <c r="C453" s="6" t="s">
        <v>2</v>
      </c>
      <c r="D453" s="6" t="s">
        <v>3</v>
      </c>
      <c r="E453" s="6" t="s">
        <v>112</v>
      </c>
      <c r="F453" s="6" t="s">
        <v>118</v>
      </c>
      <c r="G453" s="6" t="s">
        <v>119</v>
      </c>
      <c r="H453" s="11" t="s">
        <v>113</v>
      </c>
      <c r="I453" s="6" t="s">
        <v>114</v>
      </c>
      <c r="J453" s="13" t="s">
        <v>116</v>
      </c>
      <c r="K453" s="13" t="s">
        <v>115</v>
      </c>
      <c r="L453" s="22" t="s">
        <v>0</v>
      </c>
      <c r="M453" s="13"/>
      <c r="N453" s="13" t="s">
        <v>117</v>
      </c>
      <c r="O453" s="14"/>
      <c r="P453" s="14"/>
      <c r="Q453" s="14"/>
      <c r="R453" s="14"/>
      <c r="S453" s="14"/>
      <c r="T453" s="57"/>
      <c r="U453" s="57"/>
      <c r="V453" s="14"/>
      <c r="W453" s="14"/>
      <c r="X453" s="14"/>
      <c r="Y453" s="14"/>
      <c r="Z453" s="14"/>
      <c r="AA453" s="13"/>
      <c r="AB453" s="13"/>
      <c r="AC453" s="31"/>
      <c r="AD453" s="13"/>
      <c r="AE453" s="31"/>
      <c r="AF453" s="32"/>
      <c r="AG453" s="31"/>
      <c r="AH453" s="12"/>
      <c r="AI453" s="12"/>
    </row>
    <row r="454" spans="1:35" ht="12.75">
      <c r="A454" s="13"/>
      <c r="B454" s="6"/>
      <c r="C454" s="6"/>
      <c r="D454" s="6"/>
      <c r="E454" s="6"/>
      <c r="F454" s="6"/>
      <c r="G454" s="6"/>
      <c r="H454" s="11"/>
      <c r="I454" s="6"/>
      <c r="J454" s="25" t="s">
        <v>132</v>
      </c>
      <c r="K454" s="13"/>
      <c r="L454" s="22"/>
      <c r="M454" s="13"/>
      <c r="O454" s="13" t="s">
        <v>133</v>
      </c>
      <c r="Q454" s="13" t="s">
        <v>134</v>
      </c>
      <c r="R454" s="10" t="s">
        <v>138</v>
      </c>
      <c r="S454" s="10" t="s">
        <v>137</v>
      </c>
      <c r="T454" s="59" t="s">
        <v>157</v>
      </c>
      <c r="U454" s="59" t="s">
        <v>142</v>
      </c>
      <c r="V454" s="13" t="s">
        <v>140</v>
      </c>
      <c r="W454" s="10" t="s">
        <v>141</v>
      </c>
      <c r="X454" s="13" t="s">
        <v>162</v>
      </c>
      <c r="Y454" s="13" t="s">
        <v>163</v>
      </c>
      <c r="Z454" s="14"/>
      <c r="AA454" s="13"/>
      <c r="AB454" s="13"/>
      <c r="AC454" s="31"/>
      <c r="AD454" s="13"/>
      <c r="AE454" s="31"/>
      <c r="AF454" s="32"/>
      <c r="AG454" s="31"/>
      <c r="AH454" s="12"/>
      <c r="AI454" s="12"/>
    </row>
    <row r="455" spans="1:35" ht="12.75">
      <c r="A455" s="13"/>
      <c r="B455" s="6"/>
      <c r="C455" s="6"/>
      <c r="D455" s="6"/>
      <c r="E455" s="6"/>
      <c r="F455" s="6"/>
      <c r="G455" s="6"/>
      <c r="H455" s="11"/>
      <c r="I455" s="6"/>
      <c r="O455" s="6" t="s">
        <v>145</v>
      </c>
      <c r="R455" s="27" t="s">
        <v>150</v>
      </c>
      <c r="S455" s="27" t="s">
        <v>151</v>
      </c>
      <c r="T455" s="60" t="s">
        <v>158</v>
      </c>
      <c r="U455" s="60" t="s">
        <v>152</v>
      </c>
      <c r="V455" s="13" t="s">
        <v>136</v>
      </c>
      <c r="W455" s="13" t="s">
        <v>136</v>
      </c>
      <c r="Z455" s="14"/>
      <c r="AA455" s="13"/>
      <c r="AB455" s="13"/>
      <c r="AC455" s="31"/>
      <c r="AD455" s="13"/>
      <c r="AE455" s="31"/>
      <c r="AF455" s="32"/>
      <c r="AG455" s="31"/>
      <c r="AH455" s="12"/>
      <c r="AI455" s="12"/>
    </row>
    <row r="456" spans="1:41" ht="12.75">
      <c r="A456">
        <v>1</v>
      </c>
      <c r="B456" s="1">
        <v>2017</v>
      </c>
      <c r="C456" t="s">
        <v>4</v>
      </c>
      <c r="D456" t="s">
        <v>34</v>
      </c>
      <c r="E456" t="s">
        <v>27</v>
      </c>
      <c r="F456" t="s">
        <v>16</v>
      </c>
      <c r="G456" t="str">
        <f aca="true" t="shared" si="100" ref="G456:G467">IF(F456="DSL-04","Terrace System",IF(F456="DSL-44","Terrace System With UGO",IF(F456="DWP-03","Sod Waterway",IF(F456="DWP-01","Water and Sediment Control Basin",IF(F456="N340","Cover Crop",IF(F456="DWC-01","Water Impoundment Resevoir","Null"))))))</f>
        <v>Cover Crop</v>
      </c>
      <c r="H456" s="2">
        <v>3</v>
      </c>
      <c r="I456" s="3">
        <v>21071</v>
      </c>
      <c r="J456" s="4">
        <v>0</v>
      </c>
      <c r="K456" s="4">
        <v>522.3</v>
      </c>
      <c r="L456" s="5">
        <v>522.3</v>
      </c>
      <c r="M456" t="s">
        <v>11</v>
      </c>
      <c r="N456">
        <f aca="true" t="shared" si="101" ref="N456:N467">IF(F456="N340",0,10)</f>
        <v>0</v>
      </c>
      <c r="P456" s="6" t="s">
        <v>129</v>
      </c>
      <c r="Q456" s="13">
        <f aca="true" t="shared" si="102" ref="Q456:Q467">IF(G456="Cover Crop",0.793,IF(G456="Water Impoundment",0.926,IF(G456=OR("Terrace System","Terrace System With UGO"),0.771,IF(G456="Water and Sediment Control Basin",0.909,IF(G456=OR("Sod Waterway","Grass Waterway"),0.729,IF(G456="Field Borders",0.729,IF(G456="Contour Buffer Strips",0.729,0.952)))))))</f>
        <v>0.793</v>
      </c>
      <c r="R456" s="13" t="s">
        <v>131</v>
      </c>
      <c r="S456" s="13"/>
      <c r="T456" s="61"/>
      <c r="V456" s="13"/>
      <c r="W456" s="13"/>
      <c r="Z456" s="13" t="s">
        <v>154</v>
      </c>
      <c r="AA456" s="6" t="str">
        <f aca="true" t="shared" si="103" ref="AA456:AA467">E456</f>
        <v>RANDOLPH</v>
      </c>
      <c r="AB456" s="6" t="str">
        <f aca="true" t="shared" si="104" ref="AB456:AB467">G456</f>
        <v>Cover Crop</v>
      </c>
      <c r="AC456" s="41">
        <v>1739.5896725402342</v>
      </c>
      <c r="AE456" s="41">
        <v>432.6030388444574</v>
      </c>
      <c r="AG456" s="41">
        <v>1306.9866336957768</v>
      </c>
      <c r="AH456" s="33">
        <f aca="true" t="shared" si="105" ref="AH456:AH466">AC456-AE456</f>
        <v>1306.9866336957768</v>
      </c>
      <c r="AJ456" s="9">
        <v>4319.7260046470565</v>
      </c>
      <c r="AL456" s="9">
        <v>1564.3482919193611</v>
      </c>
      <c r="AN456" s="9">
        <v>2755.3777127276953</v>
      </c>
      <c r="AO456" s="9">
        <f aca="true" t="shared" si="106" ref="AO456:AO466">AJ456-AL456</f>
        <v>2755.3777127276953</v>
      </c>
    </row>
    <row r="457" spans="1:41" ht="12.75">
      <c r="A457">
        <v>2</v>
      </c>
      <c r="B457" s="1">
        <v>2017</v>
      </c>
      <c r="C457" t="s">
        <v>4</v>
      </c>
      <c r="D457" t="s">
        <v>26</v>
      </c>
      <c r="E457" t="s">
        <v>27</v>
      </c>
      <c r="F457" t="s">
        <v>16</v>
      </c>
      <c r="G457" t="str">
        <f t="shared" si="100"/>
        <v>Cover Crop</v>
      </c>
      <c r="H457" s="2">
        <v>4</v>
      </c>
      <c r="I457" s="3">
        <v>11049</v>
      </c>
      <c r="J457" s="4">
        <v>0</v>
      </c>
      <c r="K457" s="4">
        <v>316.7</v>
      </c>
      <c r="L457" s="5">
        <v>316.7</v>
      </c>
      <c r="M457" t="s">
        <v>11</v>
      </c>
      <c r="N457">
        <f t="shared" si="101"/>
        <v>0</v>
      </c>
      <c r="P457" s="6" t="s">
        <v>129</v>
      </c>
      <c r="Q457" s="13">
        <f t="shared" si="102"/>
        <v>0.793</v>
      </c>
      <c r="R457" s="13" t="s">
        <v>131</v>
      </c>
      <c r="S457" s="13"/>
      <c r="T457" s="61"/>
      <c r="V457" s="13"/>
      <c r="W457" s="13"/>
      <c r="Z457" s="13" t="s">
        <v>154</v>
      </c>
      <c r="AA457" s="6" t="str">
        <f t="shared" si="103"/>
        <v>RANDOLPH</v>
      </c>
      <c r="AB457" s="6" t="str">
        <f t="shared" si="104"/>
        <v>Cover Crop</v>
      </c>
      <c r="AC457" s="41">
        <v>1144.0626975592374</v>
      </c>
      <c r="AE457" s="41">
        <v>280.7866613323208</v>
      </c>
      <c r="AG457" s="41">
        <v>863.2760362269166</v>
      </c>
      <c r="AH457" s="33">
        <f t="shared" si="105"/>
        <v>863.2760362269166</v>
      </c>
      <c r="AJ457" s="9">
        <v>2781.5688363049626</v>
      </c>
      <c r="AL457" s="9">
        <v>982.1436584331727</v>
      </c>
      <c r="AN457" s="9">
        <v>1799.4251778717899</v>
      </c>
      <c r="AO457" s="9">
        <f t="shared" si="106"/>
        <v>1799.4251778717899</v>
      </c>
    </row>
    <row r="458" spans="1:41" ht="12.75">
      <c r="A458">
        <v>3</v>
      </c>
      <c r="B458" s="1">
        <v>2019</v>
      </c>
      <c r="C458" t="s">
        <v>4</v>
      </c>
      <c r="D458" t="s">
        <v>34</v>
      </c>
      <c r="E458" t="s">
        <v>27</v>
      </c>
      <c r="F458" t="s">
        <v>16</v>
      </c>
      <c r="G458" t="str">
        <f t="shared" si="100"/>
        <v>Cover Crop</v>
      </c>
      <c r="H458" s="2">
        <v>3</v>
      </c>
      <c r="I458" s="3">
        <v>7038.5</v>
      </c>
      <c r="J458" s="4">
        <v>0</v>
      </c>
      <c r="K458" s="4">
        <v>208.8</v>
      </c>
      <c r="L458" s="5">
        <v>208.8</v>
      </c>
      <c r="M458" t="s">
        <v>11</v>
      </c>
      <c r="N458">
        <f t="shared" si="101"/>
        <v>0</v>
      </c>
      <c r="P458" s="6" t="s">
        <v>129</v>
      </c>
      <c r="Q458" s="13">
        <f t="shared" si="102"/>
        <v>0.793</v>
      </c>
      <c r="R458" s="13" t="s">
        <v>131</v>
      </c>
      <c r="S458" s="13"/>
      <c r="T458" s="61"/>
      <c r="V458" s="13"/>
      <c r="W458" s="13"/>
      <c r="Z458" s="13" t="s">
        <v>154</v>
      </c>
      <c r="AA458" s="6" t="str">
        <f t="shared" si="103"/>
        <v>RANDOLPH</v>
      </c>
      <c r="AB458" s="6" t="str">
        <f t="shared" si="104"/>
        <v>Cover Crop</v>
      </c>
      <c r="AC458" s="41">
        <v>806.4010060023809</v>
      </c>
      <c r="AE458" s="41">
        <v>195.9115399676656</v>
      </c>
      <c r="AG458" s="41">
        <v>610.4894660347153</v>
      </c>
      <c r="AH458" s="33">
        <f t="shared" si="105"/>
        <v>610.4894660347153</v>
      </c>
      <c r="AJ458" s="9">
        <v>1928.6521371636318</v>
      </c>
      <c r="AL458" s="9">
        <v>667.143023544144</v>
      </c>
      <c r="AN458" s="9">
        <v>1261.5091136194878</v>
      </c>
      <c r="AO458" s="9">
        <f t="shared" si="106"/>
        <v>1261.5091136194878</v>
      </c>
    </row>
    <row r="459" spans="1:41" ht="12.75">
      <c r="A459">
        <v>4</v>
      </c>
      <c r="B459" s="1">
        <v>2016</v>
      </c>
      <c r="C459" t="s">
        <v>4</v>
      </c>
      <c r="D459" t="s">
        <v>26</v>
      </c>
      <c r="E459" t="s">
        <v>27</v>
      </c>
      <c r="F459" t="s">
        <v>16</v>
      </c>
      <c r="G459" t="str">
        <f t="shared" si="100"/>
        <v>Cover Crop</v>
      </c>
      <c r="H459" s="2">
        <v>2</v>
      </c>
      <c r="I459" s="3">
        <v>5637</v>
      </c>
      <c r="J459" s="4">
        <v>0</v>
      </c>
      <c r="K459" s="4">
        <v>183.4</v>
      </c>
      <c r="L459" s="5">
        <v>183.4</v>
      </c>
      <c r="M459" t="s">
        <v>11</v>
      </c>
      <c r="N459">
        <f t="shared" si="101"/>
        <v>0</v>
      </c>
      <c r="P459" s="6" t="s">
        <v>129</v>
      </c>
      <c r="Q459" s="13">
        <f t="shared" si="102"/>
        <v>0.793</v>
      </c>
      <c r="R459" s="13" t="s">
        <v>131</v>
      </c>
      <c r="S459" s="13"/>
      <c r="T459" s="61"/>
      <c r="V459" s="13"/>
      <c r="W459" s="13"/>
      <c r="Z459" s="13" t="s">
        <v>154</v>
      </c>
      <c r="AA459" s="6" t="str">
        <f t="shared" si="103"/>
        <v>RANDOLPH</v>
      </c>
      <c r="AB459" s="6" t="str">
        <f t="shared" si="104"/>
        <v>Cover Crop</v>
      </c>
      <c r="AC459" s="41">
        <v>936.3433798060147</v>
      </c>
      <c r="AE459" s="41">
        <v>219.2834719493311</v>
      </c>
      <c r="AG459" s="41">
        <v>717.0599078566836</v>
      </c>
      <c r="AH459" s="33">
        <f t="shared" si="105"/>
        <v>717.0599078566836</v>
      </c>
      <c r="AJ459" s="9">
        <v>2108.6528585715323</v>
      </c>
      <c r="AL459" s="9">
        <v>671.8123414998979</v>
      </c>
      <c r="AN459" s="9">
        <v>1436.8405170716344</v>
      </c>
      <c r="AO459" s="9">
        <f t="shared" si="106"/>
        <v>1436.8405170716344</v>
      </c>
    </row>
    <row r="460" spans="1:41" ht="12.75">
      <c r="A460">
        <v>5</v>
      </c>
      <c r="B460" s="1">
        <v>2019</v>
      </c>
      <c r="C460" t="s">
        <v>4</v>
      </c>
      <c r="D460" t="s">
        <v>33</v>
      </c>
      <c r="E460" t="s">
        <v>27</v>
      </c>
      <c r="F460" t="s">
        <v>16</v>
      </c>
      <c r="G460" t="str">
        <f t="shared" si="100"/>
        <v>Cover Crop</v>
      </c>
      <c r="H460" s="2">
        <v>1</v>
      </c>
      <c r="I460" s="3">
        <v>5715.5</v>
      </c>
      <c r="J460" s="4">
        <v>0</v>
      </c>
      <c r="K460" s="4">
        <v>141.2</v>
      </c>
      <c r="L460" s="5">
        <v>141.2</v>
      </c>
      <c r="M460" t="s">
        <v>11</v>
      </c>
      <c r="N460">
        <f t="shared" si="101"/>
        <v>0</v>
      </c>
      <c r="P460" s="6" t="s">
        <v>129</v>
      </c>
      <c r="Q460" s="13">
        <f t="shared" si="102"/>
        <v>0.793</v>
      </c>
      <c r="R460" s="13" t="s">
        <v>131</v>
      </c>
      <c r="S460" s="13"/>
      <c r="T460" s="61"/>
      <c r="V460" s="13"/>
      <c r="W460" s="13"/>
      <c r="Z460" s="13" t="s">
        <v>154</v>
      </c>
      <c r="AA460" s="6" t="str">
        <f t="shared" si="103"/>
        <v>RANDOLPH</v>
      </c>
      <c r="AB460" s="6" t="str">
        <f t="shared" si="104"/>
        <v>Cover Crop</v>
      </c>
      <c r="AC460" s="41">
        <v>742.5438708947278</v>
      </c>
      <c r="AE460" s="41">
        <v>173.30858452997109</v>
      </c>
      <c r="AG460" s="41">
        <v>569.2352863647567</v>
      </c>
      <c r="AH460" s="33">
        <f t="shared" si="105"/>
        <v>569.2352863647567</v>
      </c>
      <c r="AJ460" s="9">
        <v>1662.8218666615344</v>
      </c>
      <c r="AL460" s="9">
        <v>525.3783543613879</v>
      </c>
      <c r="AN460" s="9">
        <v>1137.4435123001465</v>
      </c>
      <c r="AO460" s="9">
        <f t="shared" si="106"/>
        <v>1137.4435123001465</v>
      </c>
    </row>
    <row r="461" spans="1:41" ht="12.75">
      <c r="A461">
        <v>6</v>
      </c>
      <c r="B461" s="1">
        <v>2016</v>
      </c>
      <c r="C461" t="s">
        <v>4</v>
      </c>
      <c r="D461" t="s">
        <v>29</v>
      </c>
      <c r="E461" t="s">
        <v>27</v>
      </c>
      <c r="F461" t="s">
        <v>16</v>
      </c>
      <c r="G461" t="str">
        <f t="shared" si="100"/>
        <v>Cover Crop</v>
      </c>
      <c r="H461" s="2">
        <v>2</v>
      </c>
      <c r="I461" s="3">
        <v>3471</v>
      </c>
      <c r="J461" s="4">
        <v>0</v>
      </c>
      <c r="K461" s="4">
        <v>83.4</v>
      </c>
      <c r="L461" s="5">
        <v>83.4</v>
      </c>
      <c r="M461" t="s">
        <v>11</v>
      </c>
      <c r="N461">
        <f t="shared" si="101"/>
        <v>0</v>
      </c>
      <c r="P461" s="6" t="s">
        <v>129</v>
      </c>
      <c r="Q461" s="13">
        <f t="shared" si="102"/>
        <v>0.793</v>
      </c>
      <c r="R461" s="13" t="s">
        <v>131</v>
      </c>
      <c r="S461" s="13"/>
      <c r="T461" s="61"/>
      <c r="V461" s="13"/>
      <c r="W461" s="13"/>
      <c r="Z461" s="13" t="s">
        <v>154</v>
      </c>
      <c r="AA461" s="6" t="str">
        <f t="shared" si="103"/>
        <v>RANDOLPH</v>
      </c>
      <c r="AB461" s="6" t="str">
        <f t="shared" si="104"/>
        <v>Cover Crop</v>
      </c>
      <c r="AC461" s="41">
        <v>465.6385279804604</v>
      </c>
      <c r="AE461" s="41">
        <v>107.96512905574565</v>
      </c>
      <c r="AG461" s="41">
        <v>357.6733989247148</v>
      </c>
      <c r="AH461" s="33">
        <f t="shared" si="105"/>
        <v>357.6733989247148</v>
      </c>
      <c r="AJ461" s="9">
        <v>1031.3371148852086</v>
      </c>
      <c r="AL461" s="9">
        <v>320.497622810051</v>
      </c>
      <c r="AN461" s="9">
        <v>710.8394920751576</v>
      </c>
      <c r="AO461" s="9">
        <f t="shared" si="106"/>
        <v>710.8394920751576</v>
      </c>
    </row>
    <row r="462" spans="1:41" ht="12.75">
      <c r="A462">
        <v>7</v>
      </c>
      <c r="B462" s="1">
        <v>2019</v>
      </c>
      <c r="C462" t="s">
        <v>4</v>
      </c>
      <c r="D462" t="s">
        <v>29</v>
      </c>
      <c r="E462" t="s">
        <v>27</v>
      </c>
      <c r="F462" t="s">
        <v>16</v>
      </c>
      <c r="G462" t="str">
        <f t="shared" si="100"/>
        <v>Cover Crop</v>
      </c>
      <c r="H462" s="2">
        <v>1</v>
      </c>
      <c r="I462" s="3">
        <v>1684.5</v>
      </c>
      <c r="J462" s="4">
        <v>0</v>
      </c>
      <c r="K462" s="4">
        <v>53.9</v>
      </c>
      <c r="L462" s="5">
        <v>53.9</v>
      </c>
      <c r="M462" t="s">
        <v>11</v>
      </c>
      <c r="N462">
        <f t="shared" si="101"/>
        <v>0</v>
      </c>
      <c r="P462" s="6" t="s">
        <v>129</v>
      </c>
      <c r="Q462" s="13">
        <f t="shared" si="102"/>
        <v>0.793</v>
      </c>
      <c r="R462" s="13" t="s">
        <v>131</v>
      </c>
      <c r="S462" s="13"/>
      <c r="T462" s="61"/>
      <c r="V462" s="13"/>
      <c r="W462" s="13"/>
      <c r="Z462" s="13" t="s">
        <v>154</v>
      </c>
      <c r="AA462" s="6" t="str">
        <f t="shared" si="103"/>
        <v>RANDOLPH</v>
      </c>
      <c r="AB462" s="6" t="str">
        <f t="shared" si="104"/>
        <v>Cover Crop</v>
      </c>
      <c r="AC462" s="41">
        <v>316.32809621267904</v>
      </c>
      <c r="AE462" s="41">
        <v>72.96255030293463</v>
      </c>
      <c r="AG462" s="41">
        <v>243.3655459097444</v>
      </c>
      <c r="AH462" s="33">
        <f t="shared" si="105"/>
        <v>243.3655459097444</v>
      </c>
      <c r="AJ462" s="9">
        <v>694.5244241718469</v>
      </c>
      <c r="AL462" s="9">
        <v>212.92583970708557</v>
      </c>
      <c r="AN462" s="9">
        <v>481.59858446476136</v>
      </c>
      <c r="AO462" s="9">
        <f t="shared" si="106"/>
        <v>481.59858446476136</v>
      </c>
    </row>
    <row r="463" spans="1:41" ht="12.75">
      <c r="A463">
        <v>8</v>
      </c>
      <c r="B463" s="1">
        <v>2018</v>
      </c>
      <c r="C463" t="s">
        <v>4</v>
      </c>
      <c r="D463" t="s">
        <v>26</v>
      </c>
      <c r="E463" t="s">
        <v>27</v>
      </c>
      <c r="F463" t="s">
        <v>16</v>
      </c>
      <c r="G463" t="str">
        <f t="shared" si="100"/>
        <v>Cover Crop</v>
      </c>
      <c r="H463" s="2">
        <v>1</v>
      </c>
      <c r="I463" s="3">
        <v>1449</v>
      </c>
      <c r="J463" s="4">
        <v>0</v>
      </c>
      <c r="K463" s="4">
        <v>48.3</v>
      </c>
      <c r="L463" s="5">
        <v>48.3</v>
      </c>
      <c r="M463" t="s">
        <v>11</v>
      </c>
      <c r="N463">
        <f t="shared" si="101"/>
        <v>0</v>
      </c>
      <c r="P463" s="6" t="s">
        <v>129</v>
      </c>
      <c r="Q463" s="13">
        <f t="shared" si="102"/>
        <v>0.793</v>
      </c>
      <c r="R463" s="13" t="s">
        <v>131</v>
      </c>
      <c r="S463" s="13"/>
      <c r="T463" s="61"/>
      <c r="V463" s="13"/>
      <c r="W463" s="13"/>
      <c r="Z463" s="13" t="s">
        <v>154</v>
      </c>
      <c r="AA463" s="6" t="str">
        <f t="shared" si="103"/>
        <v>RANDOLPH</v>
      </c>
      <c r="AB463" s="6" t="str">
        <f t="shared" si="104"/>
        <v>Cover Crop</v>
      </c>
      <c r="AC463" s="41">
        <v>287.04942754386394</v>
      </c>
      <c r="AE463" s="41">
        <v>66.12444932881093</v>
      </c>
      <c r="AG463" s="41">
        <v>220.92497821505302</v>
      </c>
      <c r="AH463" s="33">
        <f t="shared" si="105"/>
        <v>220.92497821505302</v>
      </c>
      <c r="AJ463" s="9">
        <v>628.8871116770782</v>
      </c>
      <c r="AL463" s="9">
        <v>192.1535358748489</v>
      </c>
      <c r="AN463" s="9">
        <v>436.7335758022293</v>
      </c>
      <c r="AO463" s="9">
        <f t="shared" si="106"/>
        <v>436.7335758022293</v>
      </c>
    </row>
    <row r="464" spans="1:41" ht="12.75">
      <c r="A464">
        <v>9</v>
      </c>
      <c r="B464" s="1">
        <v>2018</v>
      </c>
      <c r="C464" t="s">
        <v>4</v>
      </c>
      <c r="D464" t="s">
        <v>34</v>
      </c>
      <c r="E464" t="s">
        <v>27</v>
      </c>
      <c r="F464" t="s">
        <v>16</v>
      </c>
      <c r="G464" t="str">
        <f t="shared" si="100"/>
        <v>Cover Crop</v>
      </c>
      <c r="H464" s="2">
        <v>1</v>
      </c>
      <c r="I464" s="3">
        <v>1347</v>
      </c>
      <c r="J464" s="4">
        <v>0</v>
      </c>
      <c r="K464" s="4">
        <v>40.4</v>
      </c>
      <c r="L464" s="5">
        <v>40.4</v>
      </c>
      <c r="M464" t="s">
        <v>11</v>
      </c>
      <c r="N464">
        <f t="shared" si="101"/>
        <v>0</v>
      </c>
      <c r="P464" s="6" t="s">
        <v>129</v>
      </c>
      <c r="Q464" s="13">
        <f t="shared" si="102"/>
        <v>0.793</v>
      </c>
      <c r="R464" s="13" t="s">
        <v>131</v>
      </c>
      <c r="S464" s="13"/>
      <c r="T464" s="61"/>
      <c r="V464" s="13"/>
      <c r="W464" s="13"/>
      <c r="Z464" s="13" t="s">
        <v>154</v>
      </c>
      <c r="AA464" s="6" t="str">
        <f t="shared" si="103"/>
        <v>RANDOLPH</v>
      </c>
      <c r="AB464" s="6" t="str">
        <f t="shared" si="104"/>
        <v>Cover Crop</v>
      </c>
      <c r="AC464" s="41">
        <v>245.07244910148253</v>
      </c>
      <c r="AE464" s="41">
        <v>56.33850214454799</v>
      </c>
      <c r="AG464" s="41">
        <v>188.73394695693455</v>
      </c>
      <c r="AH464" s="33">
        <f t="shared" si="105"/>
        <v>188.73394695693455</v>
      </c>
      <c r="AJ464" s="9">
        <v>535.0677222019267</v>
      </c>
      <c r="AL464" s="9">
        <v>162.59640383349705</v>
      </c>
      <c r="AN464" s="9">
        <v>372.47131836842965</v>
      </c>
      <c r="AO464" s="9">
        <f t="shared" si="106"/>
        <v>372.47131836842965</v>
      </c>
    </row>
    <row r="465" spans="1:41" ht="13.5" thickBot="1">
      <c r="A465">
        <v>10</v>
      </c>
      <c r="B465" s="45">
        <v>2016</v>
      </c>
      <c r="C465" s="26" t="s">
        <v>4</v>
      </c>
      <c r="D465" s="26" t="s">
        <v>34</v>
      </c>
      <c r="E465" s="26" t="s">
        <v>27</v>
      </c>
      <c r="F465" s="26" t="s">
        <v>16</v>
      </c>
      <c r="G465" s="26" t="str">
        <f t="shared" si="100"/>
        <v>Cover Crop</v>
      </c>
      <c r="H465" s="46">
        <v>1</v>
      </c>
      <c r="I465" s="47">
        <v>1339.5</v>
      </c>
      <c r="J465" s="48">
        <v>0</v>
      </c>
      <c r="K465" s="48">
        <v>31.8</v>
      </c>
      <c r="L465" s="49">
        <v>31.8</v>
      </c>
      <c r="M465" s="26" t="s">
        <v>11</v>
      </c>
      <c r="N465">
        <f t="shared" si="101"/>
        <v>0</v>
      </c>
      <c r="P465" s="6" t="s">
        <v>129</v>
      </c>
      <c r="Q465" s="13">
        <f t="shared" si="102"/>
        <v>0.793</v>
      </c>
      <c r="R465" s="13" t="s">
        <v>131</v>
      </c>
      <c r="S465" s="13"/>
      <c r="T465" s="61"/>
      <c r="V465" s="13"/>
      <c r="W465" s="13"/>
      <c r="Z465" s="13" t="s">
        <v>154</v>
      </c>
      <c r="AA465" s="6" t="str">
        <f t="shared" si="103"/>
        <v>RANDOLPH</v>
      </c>
      <c r="AB465" s="6" t="str">
        <f t="shared" si="104"/>
        <v>Cover Crop</v>
      </c>
      <c r="AC465" s="42">
        <v>198.28874269810058</v>
      </c>
      <c r="AD465" s="26"/>
      <c r="AE465" s="42">
        <v>45.46038520239807</v>
      </c>
      <c r="AF465" s="30"/>
      <c r="AG465" s="42">
        <v>152.8283574957025</v>
      </c>
      <c r="AH465" s="34">
        <f t="shared" si="105"/>
        <v>152.8283574957025</v>
      </c>
      <c r="AJ465" s="30">
        <v>430.9584061605678</v>
      </c>
      <c r="AK465" s="30"/>
      <c r="AL465" s="30">
        <v>130.01108447471296</v>
      </c>
      <c r="AM465" s="30"/>
      <c r="AN465" s="30">
        <v>300.94732168585483</v>
      </c>
      <c r="AO465" s="30">
        <f t="shared" si="106"/>
        <v>300.94732168585483</v>
      </c>
    </row>
    <row r="466" spans="1:41" ht="13.5" thickTop="1">
      <c r="A466">
        <v>11</v>
      </c>
      <c r="B466" s="1">
        <v>2018</v>
      </c>
      <c r="C466" t="s">
        <v>4</v>
      </c>
      <c r="D466" t="s">
        <v>29</v>
      </c>
      <c r="E466" t="s">
        <v>27</v>
      </c>
      <c r="F466" t="s">
        <v>16</v>
      </c>
      <c r="G466" t="str">
        <f t="shared" si="100"/>
        <v>Cover Crop</v>
      </c>
      <c r="H466" s="2">
        <v>1</v>
      </c>
      <c r="I466" s="3">
        <v>693</v>
      </c>
      <c r="J466" s="4">
        <v>0</v>
      </c>
      <c r="K466" s="4">
        <v>18.6</v>
      </c>
      <c r="L466" s="5">
        <v>18.6</v>
      </c>
      <c r="M466" t="s">
        <v>11</v>
      </c>
      <c r="N466">
        <f t="shared" si="101"/>
        <v>0</v>
      </c>
      <c r="P466" s="6" t="s">
        <v>129</v>
      </c>
      <c r="Q466" s="13">
        <f t="shared" si="102"/>
        <v>0.793</v>
      </c>
      <c r="R466" s="13" t="s">
        <v>131</v>
      </c>
      <c r="S466" s="13"/>
      <c r="T466" s="61"/>
      <c r="V466" s="13"/>
      <c r="W466" s="13"/>
      <c r="Z466" s="13" t="s">
        <v>154</v>
      </c>
      <c r="AA466" s="6" t="str">
        <f t="shared" si="103"/>
        <v>RANDOLPH</v>
      </c>
      <c r="AB466" s="6" t="str">
        <f t="shared" si="104"/>
        <v>Cover Crop</v>
      </c>
      <c r="AC466" s="41">
        <v>123.38920195931674</v>
      </c>
      <c r="AE466" s="41">
        <v>28.123698378797982</v>
      </c>
      <c r="AG466" s="41">
        <v>95.26550358051875</v>
      </c>
      <c r="AH466" s="33">
        <f t="shared" si="105"/>
        <v>95.26550358051875</v>
      </c>
      <c r="AJ466" s="9">
        <v>265.54090927068097</v>
      </c>
      <c r="AL466" s="9">
        <v>78.83269513193159</v>
      </c>
      <c r="AN466" s="9">
        <v>186.70821413874938</v>
      </c>
      <c r="AO466" s="9">
        <f t="shared" si="106"/>
        <v>186.70821413874938</v>
      </c>
    </row>
    <row r="467" spans="1:41" ht="13.5" thickBot="1">
      <c r="A467">
        <v>12</v>
      </c>
      <c r="B467" s="1">
        <v>2017</v>
      </c>
      <c r="C467" t="s">
        <v>4</v>
      </c>
      <c r="D467" t="s">
        <v>31</v>
      </c>
      <c r="E467" t="s">
        <v>27</v>
      </c>
      <c r="F467" t="s">
        <v>16</v>
      </c>
      <c r="G467" t="str">
        <f t="shared" si="100"/>
        <v>Cover Crop</v>
      </c>
      <c r="H467" s="2">
        <v>1</v>
      </c>
      <c r="I467" s="3">
        <v>595.5</v>
      </c>
      <c r="J467" s="4">
        <v>0</v>
      </c>
      <c r="K467" s="4">
        <v>17.6</v>
      </c>
      <c r="L467" s="5">
        <v>17.6</v>
      </c>
      <c r="M467" t="s">
        <v>11</v>
      </c>
      <c r="N467">
        <f t="shared" si="101"/>
        <v>0</v>
      </c>
      <c r="P467" s="6" t="s">
        <v>129</v>
      </c>
      <c r="Q467" s="13">
        <f t="shared" si="102"/>
        <v>0.793</v>
      </c>
      <c r="R467" s="13" t="s">
        <v>131</v>
      </c>
      <c r="S467" s="13"/>
      <c r="T467" s="61"/>
      <c r="V467" s="13"/>
      <c r="W467" s="13"/>
      <c r="Z467" s="13" t="s">
        <v>154</v>
      </c>
      <c r="AA467" s="6" t="str">
        <f t="shared" si="103"/>
        <v>RANDOLPH</v>
      </c>
      <c r="AB467" s="6" t="str">
        <f t="shared" si="104"/>
        <v>Cover Crop</v>
      </c>
      <c r="AC467" s="42">
        <v>117.50484688111368</v>
      </c>
      <c r="AD467" s="26"/>
      <c r="AE467" s="42">
        <v>26.76681249195299</v>
      </c>
      <c r="AF467" s="30"/>
      <c r="AG467" s="42">
        <v>90.73803438916069</v>
      </c>
      <c r="AH467" s="34">
        <f>AC467-AE467</f>
        <v>90.73803438916069</v>
      </c>
      <c r="AJ467" s="30">
        <v>252.627194452095</v>
      </c>
      <c r="AK467" s="30"/>
      <c r="AL467" s="30">
        <v>74.87645256701663</v>
      </c>
      <c r="AM467" s="30"/>
      <c r="AN467" s="30">
        <v>177.75074188507838</v>
      </c>
      <c r="AO467" s="30">
        <f>AJ467-AL467</f>
        <v>177.75074188507838</v>
      </c>
    </row>
    <row r="468" spans="2:34" ht="13.5" thickTop="1">
      <c r="B468" s="1"/>
      <c r="H468" s="2"/>
      <c r="I468" s="3"/>
      <c r="J468" s="4"/>
      <c r="K468" s="4"/>
      <c r="L468" s="5"/>
      <c r="AH468" s="6"/>
    </row>
    <row r="469" spans="2:41" ht="12.75">
      <c r="B469" s="1"/>
      <c r="H469" s="2"/>
      <c r="I469" s="3"/>
      <c r="J469" s="4"/>
      <c r="K469" s="4"/>
      <c r="L469" s="5"/>
      <c r="AG469" s="9">
        <f>SUM(AG456:AG467)</f>
        <v>5416.577095650678</v>
      </c>
      <c r="AH469" s="6" t="s">
        <v>171</v>
      </c>
      <c r="AN469" s="9">
        <f>SUM(AN456:AN467)</f>
        <v>11057.645282011013</v>
      </c>
      <c r="AO469" s="6" t="s">
        <v>188</v>
      </c>
    </row>
    <row r="470" spans="1:41" ht="12.75">
      <c r="A470" s="13" t="s">
        <v>124</v>
      </c>
      <c r="B470" s="6" t="s">
        <v>1</v>
      </c>
      <c r="C470" s="6" t="s">
        <v>2</v>
      </c>
      <c r="D470" s="6" t="s">
        <v>3</v>
      </c>
      <c r="E470" s="6" t="s">
        <v>112</v>
      </c>
      <c r="F470" s="6" t="s">
        <v>118</v>
      </c>
      <c r="G470" s="6" t="s">
        <v>119</v>
      </c>
      <c r="H470" s="11" t="s">
        <v>113</v>
      </c>
      <c r="I470" s="6" t="s">
        <v>114</v>
      </c>
      <c r="J470" s="13" t="s">
        <v>116</v>
      </c>
      <c r="K470" s="13" t="s">
        <v>115</v>
      </c>
      <c r="L470" s="22" t="s">
        <v>0</v>
      </c>
      <c r="M470" s="13"/>
      <c r="N470" s="13" t="s">
        <v>117</v>
      </c>
      <c r="O470" s="14"/>
      <c r="P470" s="14"/>
      <c r="Q470" s="14"/>
      <c r="R470" s="14"/>
      <c r="S470" s="14"/>
      <c r="T470" s="57"/>
      <c r="U470" s="57"/>
      <c r="V470" s="14"/>
      <c r="W470" s="14"/>
      <c r="X470" s="14"/>
      <c r="Y470" s="14"/>
      <c r="Z470" s="14"/>
      <c r="AA470" s="13"/>
      <c r="AB470" s="13"/>
      <c r="AG470" s="9">
        <f>AG469/4</f>
        <v>1354.1442739126694</v>
      </c>
      <c r="AH470" s="6" t="s">
        <v>148</v>
      </c>
      <c r="AN470" s="9">
        <f>AN469/4</f>
        <v>2764.4113205027534</v>
      </c>
      <c r="AO470" s="6" t="s">
        <v>148</v>
      </c>
    </row>
    <row r="471" spans="1:41" ht="12.75">
      <c r="A471" s="13"/>
      <c r="B471" s="6"/>
      <c r="C471" s="6"/>
      <c r="D471" s="6"/>
      <c r="E471" s="6"/>
      <c r="F471" s="6"/>
      <c r="G471" s="6"/>
      <c r="H471" s="11"/>
      <c r="I471" s="6"/>
      <c r="J471" s="25" t="s">
        <v>132</v>
      </c>
      <c r="K471" s="13"/>
      <c r="L471" s="22"/>
      <c r="M471" s="13"/>
      <c r="O471" s="13" t="s">
        <v>133</v>
      </c>
      <c r="Q471" s="13" t="s">
        <v>134</v>
      </c>
      <c r="R471" s="10" t="s">
        <v>138</v>
      </c>
      <c r="S471" s="10" t="s">
        <v>137</v>
      </c>
      <c r="T471" s="59" t="s">
        <v>157</v>
      </c>
      <c r="U471" s="59" t="s">
        <v>142</v>
      </c>
      <c r="V471" s="13" t="s">
        <v>140</v>
      </c>
      <c r="W471" s="10" t="s">
        <v>141</v>
      </c>
      <c r="X471" s="13" t="s">
        <v>162</v>
      </c>
      <c r="Y471" s="13" t="s">
        <v>163</v>
      </c>
      <c r="Z471" s="14"/>
      <c r="AA471" s="13"/>
      <c r="AB471" s="13"/>
      <c r="AG471" s="9">
        <f>AG470</f>
        <v>1354.1442739126694</v>
      </c>
      <c r="AH471" s="6" t="s">
        <v>149</v>
      </c>
      <c r="AN471" s="9">
        <f>AN470</f>
        <v>2764.4113205027534</v>
      </c>
      <c r="AO471" s="6" t="s">
        <v>149</v>
      </c>
    </row>
    <row r="472" spans="1:33" ht="12.75">
      <c r="A472" s="13"/>
      <c r="B472" s="6"/>
      <c r="C472" s="6"/>
      <c r="D472" s="6"/>
      <c r="E472" s="6"/>
      <c r="F472" s="6"/>
      <c r="G472" s="6"/>
      <c r="H472" s="11"/>
      <c r="I472" s="6"/>
      <c r="O472" s="6" t="s">
        <v>145</v>
      </c>
      <c r="R472" s="27" t="s">
        <v>150</v>
      </c>
      <c r="S472" s="27" t="s">
        <v>151</v>
      </c>
      <c r="T472" s="60" t="s">
        <v>158</v>
      </c>
      <c r="U472" s="60" t="s">
        <v>152</v>
      </c>
      <c r="V472" s="13" t="s">
        <v>136</v>
      </c>
      <c r="W472" s="13" t="s">
        <v>136</v>
      </c>
      <c r="Z472" s="14"/>
      <c r="AA472" s="13"/>
      <c r="AB472" s="13"/>
      <c r="AC472" s="31"/>
      <c r="AD472" s="13"/>
      <c r="AE472" s="31"/>
      <c r="AF472" s="32"/>
      <c r="AG472" s="31"/>
    </row>
    <row r="473" spans="1:41" ht="12.75">
      <c r="A473">
        <v>1</v>
      </c>
      <c r="B473" s="1">
        <v>2018</v>
      </c>
      <c r="C473" t="s">
        <v>4</v>
      </c>
      <c r="D473" t="s">
        <v>36</v>
      </c>
      <c r="E473" t="s">
        <v>27</v>
      </c>
      <c r="F473" t="s">
        <v>10</v>
      </c>
      <c r="G473" t="str">
        <f>IF(F473="DSL-04","Terrace System",IF(F473="DSL-44","Terrace System With UGO",IF(F473="DWP-03","Sod Waterway",IF(F473="DWP-01","Water and Sediment Control Basin",IF(F473="N340","Cover Crop",IF(F473="DWC-01","Water Impoundment Resevoir","Null"))))))</f>
        <v>Sod Waterway</v>
      </c>
      <c r="H473" s="2">
        <v>3</v>
      </c>
      <c r="I473" s="3">
        <v>11526.24</v>
      </c>
      <c r="J473" s="4">
        <v>1160</v>
      </c>
      <c r="K473" s="4">
        <v>106.1</v>
      </c>
      <c r="L473" s="5">
        <v>1.9</v>
      </c>
      <c r="M473" t="s">
        <v>11</v>
      </c>
      <c r="N473">
        <f>IF(F473="N340",0,10)</f>
        <v>10</v>
      </c>
      <c r="O473" s="6">
        <v>0.0425</v>
      </c>
      <c r="P473" s="10" t="s">
        <v>130</v>
      </c>
      <c r="Q473" s="13">
        <v>0.729</v>
      </c>
      <c r="R473" s="24">
        <f>J473/Q473</f>
        <v>1591.2208504801097</v>
      </c>
      <c r="S473" s="22">
        <f>R473/O473</f>
        <v>37440.49059953199</v>
      </c>
      <c r="T473" s="64">
        <f>U473</f>
        <v>46.800613249414994</v>
      </c>
      <c r="U473" s="65">
        <f>S473/(V473*W473)</f>
        <v>46.800613249414994</v>
      </c>
      <c r="V473" s="24">
        <v>2</v>
      </c>
      <c r="W473" s="13">
        <v>400</v>
      </c>
      <c r="X473" s="29">
        <f>N473</f>
        <v>10</v>
      </c>
      <c r="Y473" s="23">
        <f>Q473</f>
        <v>0.729</v>
      </c>
      <c r="Z473" s="6" t="s">
        <v>155</v>
      </c>
      <c r="AA473" s="6" t="str">
        <f>E473</f>
        <v>RANDOLPH</v>
      </c>
      <c r="AB473" s="6" t="str">
        <f>G473</f>
        <v>Sod Waterway</v>
      </c>
      <c r="AC473" s="41">
        <v>140.02743484224968</v>
      </c>
      <c r="AE473" s="41">
        <v>37.94743484224968</v>
      </c>
      <c r="AG473" s="41">
        <v>102.08</v>
      </c>
      <c r="AH473" s="35">
        <f>AC473-AE473</f>
        <v>102.08</v>
      </c>
      <c r="AJ473" s="9">
        <v>254.59533607681763</v>
      </c>
      <c r="AL473" s="9">
        <v>68.99533607681761</v>
      </c>
      <c r="AN473" s="9">
        <v>185.60000000000002</v>
      </c>
      <c r="AO473" s="9">
        <f>AJ473-AL473</f>
        <v>185.60000000000002</v>
      </c>
    </row>
    <row r="474" spans="1:41" ht="12.75">
      <c r="A474">
        <v>2</v>
      </c>
      <c r="B474" s="1">
        <v>2016</v>
      </c>
      <c r="C474" t="s">
        <v>4</v>
      </c>
      <c r="D474" t="s">
        <v>36</v>
      </c>
      <c r="E474" t="s">
        <v>27</v>
      </c>
      <c r="F474" t="s">
        <v>10</v>
      </c>
      <c r="G474" t="str">
        <f>IF(F474="DSL-04","Terrace System",IF(F474="DSL-44","Terrace System With UGO",IF(F474="DWP-03","Sod Waterway",IF(F474="DWP-01","Water and Sediment Control Basin",IF(F474="N340","Cover Crop",IF(F474="DWC-01","Water Impoundment Resevoir","Null"))))))</f>
        <v>Sod Waterway</v>
      </c>
      <c r="H474" s="2">
        <v>1</v>
      </c>
      <c r="I474" s="3">
        <v>6030.99</v>
      </c>
      <c r="J474" s="4">
        <v>530</v>
      </c>
      <c r="K474" s="4">
        <v>74.1</v>
      </c>
      <c r="L474" s="5">
        <v>1.4</v>
      </c>
      <c r="M474" t="s">
        <v>11</v>
      </c>
      <c r="N474">
        <f>IF(F474="N340",0,10)</f>
        <v>10</v>
      </c>
      <c r="O474" s="6">
        <v>0.0425</v>
      </c>
      <c r="P474" s="10" t="s">
        <v>130</v>
      </c>
      <c r="Q474" s="13">
        <v>0.729</v>
      </c>
      <c r="R474" s="24">
        <f>J474/Q474</f>
        <v>727.0233196159122</v>
      </c>
      <c r="S474" s="22">
        <f>R474/O474</f>
        <v>17106.43104978617</v>
      </c>
      <c r="T474" s="64">
        <f>U474</f>
        <v>21.383038812232712</v>
      </c>
      <c r="U474" s="65">
        <f>S474/(V474*W474)</f>
        <v>21.383038812232712</v>
      </c>
      <c r="V474" s="24">
        <v>2</v>
      </c>
      <c r="W474" s="13">
        <v>400</v>
      </c>
      <c r="X474" s="29">
        <f>N474</f>
        <v>10</v>
      </c>
      <c r="Y474" s="23">
        <f>Q474</f>
        <v>0.729</v>
      </c>
      <c r="Z474" s="6" t="s">
        <v>155</v>
      </c>
      <c r="AA474" s="6" t="str">
        <f>E474</f>
        <v>RANDOLPH</v>
      </c>
      <c r="AB474" s="6" t="str">
        <f>G474</f>
        <v>Sod Waterway</v>
      </c>
      <c r="AC474" s="41">
        <v>63.97805212620028</v>
      </c>
      <c r="AE474" s="41">
        <v>17.33805212620028</v>
      </c>
      <c r="AG474" s="41">
        <v>46.64</v>
      </c>
      <c r="AH474" s="35">
        <f>AC474-AE474</f>
        <v>46.64</v>
      </c>
      <c r="AJ474" s="9">
        <v>116.32373113854597</v>
      </c>
      <c r="AL474" s="9">
        <v>31.52373113854597</v>
      </c>
      <c r="AN474" s="9">
        <v>84.8</v>
      </c>
      <c r="AO474" s="9">
        <f>AJ474-AL474</f>
        <v>84.8</v>
      </c>
    </row>
    <row r="475" spans="1:41" ht="13.5" thickBot="1">
      <c r="A475">
        <v>3</v>
      </c>
      <c r="B475" s="1">
        <v>2017</v>
      </c>
      <c r="C475" t="s">
        <v>4</v>
      </c>
      <c r="D475" t="s">
        <v>33</v>
      </c>
      <c r="E475" t="s">
        <v>27</v>
      </c>
      <c r="F475" t="s">
        <v>10</v>
      </c>
      <c r="G475" t="str">
        <f>IF(F475="DSL-04","Terrace System",IF(F475="DSL-44","Terrace System With UGO",IF(F475="DWP-03","Sod Waterway",IF(F475="DWP-01","Water and Sediment Control Basin",IF(F475="N340","Cover Crop",IF(F475="DWC-01","Water Impoundment Resevoir","Null"))))))</f>
        <v>Sod Waterway</v>
      </c>
      <c r="H475" s="2">
        <v>1</v>
      </c>
      <c r="I475" s="3">
        <v>72.57</v>
      </c>
      <c r="J475" s="4">
        <v>130</v>
      </c>
      <c r="K475" s="4">
        <v>0.2</v>
      </c>
      <c r="L475" s="5">
        <v>0.2</v>
      </c>
      <c r="M475" t="s">
        <v>11</v>
      </c>
      <c r="N475">
        <f>IF(F475="N340",0,10)</f>
        <v>10</v>
      </c>
      <c r="O475" s="6">
        <v>0.0425</v>
      </c>
      <c r="P475" s="10" t="s">
        <v>130</v>
      </c>
      <c r="Q475" s="13">
        <v>0.729</v>
      </c>
      <c r="R475" s="24">
        <f>J475/Q475</f>
        <v>178.32647462277092</v>
      </c>
      <c r="S475" s="22">
        <f>R475/O475</f>
        <v>4195.91704994755</v>
      </c>
      <c r="T475" s="64">
        <f>U475</f>
        <v>5.244896312434438</v>
      </c>
      <c r="U475" s="65">
        <f>S475/(V475*W475)</f>
        <v>5.244896312434438</v>
      </c>
      <c r="V475" s="24">
        <v>2</v>
      </c>
      <c r="W475" s="13">
        <v>400</v>
      </c>
      <c r="X475" s="29">
        <f>N475</f>
        <v>10</v>
      </c>
      <c r="Y475" s="23">
        <f>Q475</f>
        <v>0.729</v>
      </c>
      <c r="Z475" s="6" t="s">
        <v>155</v>
      </c>
      <c r="AA475" s="6" t="str">
        <f>E475</f>
        <v>RANDOLPH</v>
      </c>
      <c r="AB475" s="6" t="str">
        <f>G475</f>
        <v>Sod Waterway</v>
      </c>
      <c r="AC475" s="42">
        <v>15.692729766803838</v>
      </c>
      <c r="AD475" s="26"/>
      <c r="AE475" s="42">
        <v>4.25272976680384</v>
      </c>
      <c r="AF475" s="30"/>
      <c r="AG475" s="42">
        <v>11.439999999999998</v>
      </c>
      <c r="AH475" s="34">
        <f>AC475-AE475</f>
        <v>11.439999999999998</v>
      </c>
      <c r="AJ475" s="30">
        <v>28.532235939643346</v>
      </c>
      <c r="AK475" s="30"/>
      <c r="AL475" s="30">
        <v>7.732235939643349</v>
      </c>
      <c r="AM475" s="30"/>
      <c r="AN475" s="30">
        <v>20.799999999999997</v>
      </c>
      <c r="AO475" s="30">
        <f>AJ475-AL475</f>
        <v>20.799999999999997</v>
      </c>
    </row>
    <row r="476" spans="2:34" ht="13.5" thickTop="1">
      <c r="B476" s="1"/>
      <c r="H476" s="2"/>
      <c r="I476" s="3"/>
      <c r="J476" s="4"/>
      <c r="K476" s="4"/>
      <c r="L476" s="5"/>
      <c r="AH476" s="6"/>
    </row>
    <row r="477" spans="2:41" ht="12.75">
      <c r="B477" s="1"/>
      <c r="H477" s="2"/>
      <c r="I477" s="3"/>
      <c r="J477" s="4"/>
      <c r="K477" s="4"/>
      <c r="L477" s="5"/>
      <c r="AG477" s="9">
        <f>SUM(AG472:AG476)</f>
        <v>160.16</v>
      </c>
      <c r="AH477" s="6" t="s">
        <v>171</v>
      </c>
      <c r="AN477" s="9">
        <f>SUM(AN472:AN476)</f>
        <v>291.20000000000005</v>
      </c>
      <c r="AO477" s="6" t="s">
        <v>188</v>
      </c>
    </row>
    <row r="478" spans="1:41" ht="12.75">
      <c r="A478" s="13" t="s">
        <v>124</v>
      </c>
      <c r="B478" s="6" t="s">
        <v>1</v>
      </c>
      <c r="C478" s="6" t="s">
        <v>2</v>
      </c>
      <c r="D478" s="6" t="s">
        <v>3</v>
      </c>
      <c r="E478" s="6" t="s">
        <v>112</v>
      </c>
      <c r="F478" s="6" t="s">
        <v>118</v>
      </c>
      <c r="G478" s="6" t="s">
        <v>119</v>
      </c>
      <c r="H478" s="11" t="s">
        <v>113</v>
      </c>
      <c r="I478" s="6" t="s">
        <v>114</v>
      </c>
      <c r="J478" s="13" t="s">
        <v>116</v>
      </c>
      <c r="K478" s="13" t="s">
        <v>115</v>
      </c>
      <c r="L478" s="22" t="s">
        <v>0</v>
      </c>
      <c r="M478" s="13"/>
      <c r="N478" s="13" t="s">
        <v>117</v>
      </c>
      <c r="O478" s="14"/>
      <c r="P478" s="14"/>
      <c r="Q478" s="14"/>
      <c r="R478" s="14"/>
      <c r="S478" s="14"/>
      <c r="T478" s="57"/>
      <c r="U478" s="57"/>
      <c r="V478" s="14"/>
      <c r="W478" s="14"/>
      <c r="X478" s="14"/>
      <c r="Y478" s="14"/>
      <c r="Z478" s="14"/>
      <c r="AA478" s="13"/>
      <c r="AB478" s="13"/>
      <c r="AG478" s="9">
        <f>AG477/4</f>
        <v>40.04</v>
      </c>
      <c r="AH478" s="6" t="s">
        <v>148</v>
      </c>
      <c r="AN478" s="9">
        <f>AN477/4</f>
        <v>72.80000000000001</v>
      </c>
      <c r="AO478" s="6" t="s">
        <v>148</v>
      </c>
    </row>
    <row r="479" spans="1:41" ht="12.75">
      <c r="A479" s="13"/>
      <c r="B479" s="6"/>
      <c r="C479" s="6"/>
      <c r="D479" s="6"/>
      <c r="E479" s="6"/>
      <c r="F479" s="6"/>
      <c r="G479" s="6"/>
      <c r="H479" s="11"/>
      <c r="I479" s="6"/>
      <c r="J479" s="25" t="s">
        <v>132</v>
      </c>
      <c r="K479" s="13"/>
      <c r="L479" s="22"/>
      <c r="M479" s="13"/>
      <c r="O479" s="13" t="s">
        <v>133</v>
      </c>
      <c r="Q479" s="13" t="s">
        <v>134</v>
      </c>
      <c r="R479" s="10" t="s">
        <v>138</v>
      </c>
      <c r="S479" s="10" t="s">
        <v>137</v>
      </c>
      <c r="T479" s="59" t="s">
        <v>157</v>
      </c>
      <c r="U479" s="59" t="s">
        <v>142</v>
      </c>
      <c r="V479" s="13" t="s">
        <v>140</v>
      </c>
      <c r="W479" s="10" t="s">
        <v>141</v>
      </c>
      <c r="X479" s="13" t="s">
        <v>162</v>
      </c>
      <c r="Y479" s="13" t="s">
        <v>163</v>
      </c>
      <c r="Z479" s="14"/>
      <c r="AA479" s="13"/>
      <c r="AB479" s="13"/>
      <c r="AG479" s="9">
        <f>AG478*X475</f>
        <v>400.4</v>
      </c>
      <c r="AH479" s="6" t="s">
        <v>149</v>
      </c>
      <c r="AN479" s="9">
        <f>AN478*X475</f>
        <v>728.0000000000001</v>
      </c>
      <c r="AO479" s="6" t="s">
        <v>149</v>
      </c>
    </row>
    <row r="480" spans="1:33" ht="12.75">
      <c r="A480" s="13"/>
      <c r="B480" s="6"/>
      <c r="C480" s="6"/>
      <c r="D480" s="6"/>
      <c r="E480" s="6"/>
      <c r="F480" s="6"/>
      <c r="G480" s="6"/>
      <c r="H480" s="11"/>
      <c r="I480" s="6"/>
      <c r="O480" s="6" t="s">
        <v>145</v>
      </c>
      <c r="R480" s="27" t="s">
        <v>150</v>
      </c>
      <c r="S480" s="27" t="s">
        <v>151</v>
      </c>
      <c r="T480" s="60" t="s">
        <v>158</v>
      </c>
      <c r="U480" s="60" t="s">
        <v>152</v>
      </c>
      <c r="V480" s="13" t="s">
        <v>136</v>
      </c>
      <c r="W480" s="13" t="s">
        <v>136</v>
      </c>
      <c r="Z480" s="14"/>
      <c r="AA480" s="13"/>
      <c r="AB480" s="13"/>
      <c r="AC480" s="31"/>
      <c r="AD480" s="13"/>
      <c r="AE480" s="31"/>
      <c r="AF480" s="32"/>
      <c r="AG480" s="31"/>
    </row>
    <row r="481" spans="1:41" ht="12.75">
      <c r="A481">
        <v>1</v>
      </c>
      <c r="B481" s="1">
        <v>2018</v>
      </c>
      <c r="C481" t="s">
        <v>4</v>
      </c>
      <c r="D481" t="s">
        <v>33</v>
      </c>
      <c r="E481" t="s">
        <v>27</v>
      </c>
      <c r="F481" t="s">
        <v>9</v>
      </c>
      <c r="G481" t="str">
        <f aca="true" t="shared" si="107" ref="G481:G490">IF(F481="DSL-04","Terrace System",IF(F481="DSL-44","Terrace System With UGO",IF(F481="DWP-03","Sod Waterway",IF(F481="DWP-01","Water and Sediment Control Basin",IF(F481="N340","Cover Crop",IF(F481="DWC-01","Water Impoundment Resevoir","Null"))))))</f>
        <v>Terrace System With UGO</v>
      </c>
      <c r="H481" s="2">
        <v>6</v>
      </c>
      <c r="I481" s="3">
        <v>136500.62</v>
      </c>
      <c r="J481" s="4">
        <v>6980</v>
      </c>
      <c r="K481" s="4">
        <v>112</v>
      </c>
      <c r="L481" s="5">
        <v>26408</v>
      </c>
      <c r="M481" t="s">
        <v>8</v>
      </c>
      <c r="N481">
        <f aca="true" t="shared" si="108" ref="N481:N490">IF(F481="N340",0,10)</f>
        <v>10</v>
      </c>
      <c r="O481" s="6">
        <v>0.0425</v>
      </c>
      <c r="P481" s="10" t="s">
        <v>130</v>
      </c>
      <c r="Q481" s="13">
        <v>0.771</v>
      </c>
      <c r="R481" s="24">
        <f aca="true" t="shared" si="109" ref="R481:R490">J481/Q481</f>
        <v>9053.177691309987</v>
      </c>
      <c r="S481" s="22">
        <f aca="true" t="shared" si="110" ref="S481:S490">R481/O481</f>
        <v>213015.94567788203</v>
      </c>
      <c r="T481" s="64">
        <f aca="true" t="shared" si="111" ref="T481:T490">U481</f>
        <v>266.2699320973525</v>
      </c>
      <c r="U481" s="65">
        <f aca="true" t="shared" si="112" ref="U481:U490">S481/(V481*W481)</f>
        <v>266.2699320973525</v>
      </c>
      <c r="V481" s="24">
        <v>2</v>
      </c>
      <c r="W481" s="13">
        <v>400</v>
      </c>
      <c r="X481" s="29">
        <f aca="true" t="shared" si="113" ref="X481:X490">N481</f>
        <v>10</v>
      </c>
      <c r="Y481" s="23">
        <f aca="true" t="shared" si="114" ref="Y481:Y490">Q481</f>
        <v>0.771</v>
      </c>
      <c r="Z481" s="6" t="s">
        <v>155</v>
      </c>
      <c r="AA481" s="6" t="str">
        <f aca="true" t="shared" si="115" ref="AA481:AA490">E481</f>
        <v>RANDOLPH</v>
      </c>
      <c r="AB481" s="6" t="str">
        <f aca="true" t="shared" si="116" ref="AB481:AB490">G481</f>
        <v>Terrace System With UGO</v>
      </c>
      <c r="AC481" s="41">
        <v>796.6796368352788</v>
      </c>
      <c r="AE481" s="41">
        <v>182.43963683527875</v>
      </c>
      <c r="AG481" s="41">
        <v>614.24</v>
      </c>
      <c r="AH481" s="35">
        <f aca="true" t="shared" si="117" ref="AH481:AH489">AC481-AE481</f>
        <v>614.24</v>
      </c>
      <c r="AJ481" s="9">
        <v>1448.508430609598</v>
      </c>
      <c r="AL481" s="9">
        <v>331.70843060959805</v>
      </c>
      <c r="AN481" s="9">
        <v>1116.8</v>
      </c>
      <c r="AO481" s="9">
        <f aca="true" t="shared" si="118" ref="AO481:AO490">AJ481-AL481</f>
        <v>1116.8</v>
      </c>
    </row>
    <row r="482" spans="1:41" ht="12.75">
      <c r="A482">
        <v>2</v>
      </c>
      <c r="B482" s="1">
        <v>2019</v>
      </c>
      <c r="C482" t="s">
        <v>4</v>
      </c>
      <c r="D482" t="s">
        <v>30</v>
      </c>
      <c r="E482" t="s">
        <v>27</v>
      </c>
      <c r="F482" t="s">
        <v>9</v>
      </c>
      <c r="G482" t="str">
        <f t="shared" si="107"/>
        <v>Terrace System With UGO</v>
      </c>
      <c r="H482" s="2">
        <v>1</v>
      </c>
      <c r="I482" s="3">
        <v>49223.45</v>
      </c>
      <c r="J482" s="4">
        <v>3740</v>
      </c>
      <c r="K482" s="4">
        <v>44</v>
      </c>
      <c r="L482" s="5">
        <v>10744</v>
      </c>
      <c r="M482" t="s">
        <v>8</v>
      </c>
      <c r="N482">
        <f t="shared" si="108"/>
        <v>10</v>
      </c>
      <c r="O482" s="6">
        <v>0.0425</v>
      </c>
      <c r="P482" s="10" t="s">
        <v>130</v>
      </c>
      <c r="Q482" s="13">
        <v>0.771</v>
      </c>
      <c r="R482" s="24">
        <f t="shared" si="109"/>
        <v>4850.843060959793</v>
      </c>
      <c r="S482" s="22">
        <f t="shared" si="110"/>
        <v>114137.48378728922</v>
      </c>
      <c r="T482" s="64">
        <f t="shared" si="111"/>
        <v>142.67185473411152</v>
      </c>
      <c r="U482" s="65">
        <f t="shared" si="112"/>
        <v>142.67185473411152</v>
      </c>
      <c r="V482" s="24">
        <v>2</v>
      </c>
      <c r="W482" s="13">
        <v>400</v>
      </c>
      <c r="X482" s="29">
        <f t="shared" si="113"/>
        <v>10</v>
      </c>
      <c r="Y482" s="23">
        <f t="shared" si="114"/>
        <v>0.771</v>
      </c>
      <c r="Z482" s="6" t="s">
        <v>155</v>
      </c>
      <c r="AA482" s="6" t="str">
        <f t="shared" si="115"/>
        <v>RANDOLPH</v>
      </c>
      <c r="AB482" s="6" t="str">
        <f t="shared" si="116"/>
        <v>Terrace System With UGO</v>
      </c>
      <c r="AC482" s="41">
        <v>426.87418936446164</v>
      </c>
      <c r="AE482" s="41">
        <v>97.7541893644617</v>
      </c>
      <c r="AG482" s="41">
        <v>329.12</v>
      </c>
      <c r="AH482" s="35">
        <f t="shared" si="117"/>
        <v>329.11999999999995</v>
      </c>
      <c r="AJ482" s="9">
        <v>776.1348897535667</v>
      </c>
      <c r="AL482" s="9">
        <v>177.73488975356668</v>
      </c>
      <c r="AN482" s="9">
        <v>598.4</v>
      </c>
      <c r="AO482" s="9">
        <f t="shared" si="118"/>
        <v>598.4</v>
      </c>
    </row>
    <row r="483" spans="1:41" ht="12.75">
      <c r="A483">
        <v>3</v>
      </c>
      <c r="B483" s="1">
        <v>2019</v>
      </c>
      <c r="C483" t="s">
        <v>4</v>
      </c>
      <c r="D483" t="s">
        <v>31</v>
      </c>
      <c r="E483" t="s">
        <v>27</v>
      </c>
      <c r="F483" t="s">
        <v>9</v>
      </c>
      <c r="G483" t="str">
        <f t="shared" si="107"/>
        <v>Terrace System With UGO</v>
      </c>
      <c r="H483" s="2">
        <v>1</v>
      </c>
      <c r="I483" s="3">
        <v>29392.83</v>
      </c>
      <c r="J483" s="4">
        <v>1510</v>
      </c>
      <c r="K483" s="4">
        <v>38</v>
      </c>
      <c r="L483" s="5">
        <v>6274</v>
      </c>
      <c r="M483" t="s">
        <v>8</v>
      </c>
      <c r="N483">
        <f t="shared" si="108"/>
        <v>10</v>
      </c>
      <c r="O483" s="6">
        <v>0.0425</v>
      </c>
      <c r="P483" s="10" t="s">
        <v>130</v>
      </c>
      <c r="Q483" s="13">
        <v>0.771</v>
      </c>
      <c r="R483" s="24">
        <f t="shared" si="109"/>
        <v>1958.4954604409857</v>
      </c>
      <c r="S483" s="22">
        <f t="shared" si="110"/>
        <v>46082.24612802319</v>
      </c>
      <c r="T483" s="64">
        <f t="shared" si="111"/>
        <v>57.60280766002899</v>
      </c>
      <c r="U483" s="65">
        <f t="shared" si="112"/>
        <v>57.60280766002899</v>
      </c>
      <c r="V483" s="24">
        <v>2</v>
      </c>
      <c r="W483" s="13">
        <v>400</v>
      </c>
      <c r="X483" s="29">
        <f t="shared" si="113"/>
        <v>10</v>
      </c>
      <c r="Y483" s="23">
        <f t="shared" si="114"/>
        <v>0.771</v>
      </c>
      <c r="Z483" s="6" t="s">
        <v>155</v>
      </c>
      <c r="AA483" s="6" t="str">
        <f t="shared" si="115"/>
        <v>RANDOLPH</v>
      </c>
      <c r="AB483" s="6" t="str">
        <f t="shared" si="116"/>
        <v>Terrace System With UGO</v>
      </c>
      <c r="AC483" s="41">
        <v>172.34760051880673</v>
      </c>
      <c r="AE483" s="41">
        <v>39.467600518806734</v>
      </c>
      <c r="AG483" s="41">
        <v>132.88</v>
      </c>
      <c r="AH483" s="35">
        <f t="shared" si="117"/>
        <v>132.88</v>
      </c>
      <c r="AJ483" s="9">
        <v>313.3592736705577</v>
      </c>
      <c r="AL483" s="9">
        <v>71.75927367055769</v>
      </c>
      <c r="AN483" s="9">
        <v>241.6</v>
      </c>
      <c r="AO483" s="9">
        <f t="shared" si="118"/>
        <v>241.6</v>
      </c>
    </row>
    <row r="484" spans="1:41" ht="12.75">
      <c r="A484">
        <v>4</v>
      </c>
      <c r="B484" s="1">
        <v>2016</v>
      </c>
      <c r="C484" t="s">
        <v>4</v>
      </c>
      <c r="D484" t="s">
        <v>29</v>
      </c>
      <c r="E484" t="s">
        <v>27</v>
      </c>
      <c r="F484" t="s">
        <v>9</v>
      </c>
      <c r="G484" t="str">
        <f t="shared" si="107"/>
        <v>Terrace System With UGO</v>
      </c>
      <c r="H484" s="2">
        <v>1</v>
      </c>
      <c r="I484" s="3">
        <v>17323.55</v>
      </c>
      <c r="J484" s="4">
        <v>1120</v>
      </c>
      <c r="K484" s="4">
        <v>36</v>
      </c>
      <c r="L484" s="5">
        <v>4169</v>
      </c>
      <c r="M484" t="s">
        <v>8</v>
      </c>
      <c r="N484">
        <f t="shared" si="108"/>
        <v>10</v>
      </c>
      <c r="O484" s="6">
        <v>0.0425</v>
      </c>
      <c r="P484" s="10" t="s">
        <v>130</v>
      </c>
      <c r="Q484" s="13">
        <v>0.771</v>
      </c>
      <c r="R484" s="24">
        <f t="shared" si="109"/>
        <v>1452.6588845654994</v>
      </c>
      <c r="S484" s="22">
        <f t="shared" si="110"/>
        <v>34180.20904859999</v>
      </c>
      <c r="T484" s="64">
        <f t="shared" si="111"/>
        <v>42.725261310749985</v>
      </c>
      <c r="U484" s="65">
        <f t="shared" si="112"/>
        <v>42.725261310749985</v>
      </c>
      <c r="V484" s="24">
        <v>2</v>
      </c>
      <c r="W484" s="13">
        <v>400</v>
      </c>
      <c r="X484" s="29">
        <f t="shared" si="113"/>
        <v>10</v>
      </c>
      <c r="Y484" s="23">
        <f t="shared" si="114"/>
        <v>0.771</v>
      </c>
      <c r="Z484" s="6" t="s">
        <v>155</v>
      </c>
      <c r="AA484" s="6" t="str">
        <f t="shared" si="115"/>
        <v>RANDOLPH</v>
      </c>
      <c r="AB484" s="6" t="str">
        <f t="shared" si="116"/>
        <v>Terrace System With UGO</v>
      </c>
      <c r="AC484" s="41">
        <v>127.83398184176396</v>
      </c>
      <c r="AE484" s="41">
        <v>29.273981841763955</v>
      </c>
      <c r="AG484" s="41">
        <v>98.56000000000002</v>
      </c>
      <c r="AH484" s="35">
        <f t="shared" si="117"/>
        <v>98.56</v>
      </c>
      <c r="AJ484" s="9">
        <v>232.42542153047995</v>
      </c>
      <c r="AL484" s="9">
        <v>53.225421530479906</v>
      </c>
      <c r="AN484" s="9">
        <v>179.20000000000005</v>
      </c>
      <c r="AO484" s="9">
        <f t="shared" si="118"/>
        <v>179.20000000000005</v>
      </c>
    </row>
    <row r="485" spans="1:41" ht="12.75">
      <c r="A485">
        <v>5</v>
      </c>
      <c r="B485" s="1">
        <v>2018</v>
      </c>
      <c r="C485" t="s">
        <v>4</v>
      </c>
      <c r="D485" t="s">
        <v>30</v>
      </c>
      <c r="E485" t="s">
        <v>27</v>
      </c>
      <c r="F485" t="s">
        <v>9</v>
      </c>
      <c r="G485" t="str">
        <f t="shared" si="107"/>
        <v>Terrace System With UGO</v>
      </c>
      <c r="H485" s="2">
        <v>3</v>
      </c>
      <c r="I485" s="3">
        <v>48795.41</v>
      </c>
      <c r="J485" s="4">
        <v>2160</v>
      </c>
      <c r="K485" s="4">
        <v>31</v>
      </c>
      <c r="L485" s="5">
        <v>10563</v>
      </c>
      <c r="M485" t="s">
        <v>8</v>
      </c>
      <c r="N485">
        <f t="shared" si="108"/>
        <v>10</v>
      </c>
      <c r="O485" s="6">
        <v>0.0425</v>
      </c>
      <c r="P485" s="10" t="s">
        <v>130</v>
      </c>
      <c r="Q485" s="13">
        <v>0.771</v>
      </c>
      <c r="R485" s="24">
        <f t="shared" si="109"/>
        <v>2801.556420233463</v>
      </c>
      <c r="S485" s="22">
        <f t="shared" si="110"/>
        <v>65918.97459372853</v>
      </c>
      <c r="T485" s="64">
        <f t="shared" si="111"/>
        <v>82.39871824216067</v>
      </c>
      <c r="U485" s="65">
        <f t="shared" si="112"/>
        <v>82.39871824216067</v>
      </c>
      <c r="V485" s="24">
        <v>2</v>
      </c>
      <c r="W485" s="13">
        <v>400</v>
      </c>
      <c r="X485" s="29">
        <f t="shared" si="113"/>
        <v>10</v>
      </c>
      <c r="Y485" s="23">
        <f t="shared" si="114"/>
        <v>0.771</v>
      </c>
      <c r="Z485" s="6" t="s">
        <v>155</v>
      </c>
      <c r="AA485" s="6" t="str">
        <f t="shared" si="115"/>
        <v>RANDOLPH</v>
      </c>
      <c r="AB485" s="6" t="str">
        <f t="shared" si="116"/>
        <v>Terrace System With UGO</v>
      </c>
      <c r="AC485" s="41">
        <v>246.53696498054475</v>
      </c>
      <c r="AE485" s="41">
        <v>56.45696498054474</v>
      </c>
      <c r="AG485" s="41">
        <v>190.08</v>
      </c>
      <c r="AH485" s="35">
        <f t="shared" si="117"/>
        <v>190.08</v>
      </c>
      <c r="AJ485" s="9">
        <v>448.24902723735414</v>
      </c>
      <c r="AL485" s="9">
        <v>102.64902723735406</v>
      </c>
      <c r="AN485" s="9">
        <v>345.6000000000001</v>
      </c>
      <c r="AO485" s="9">
        <f t="shared" si="118"/>
        <v>345.6000000000001</v>
      </c>
    </row>
    <row r="486" spans="1:41" ht="12.75">
      <c r="A486">
        <v>6</v>
      </c>
      <c r="B486" s="1">
        <v>2018</v>
      </c>
      <c r="C486" t="s">
        <v>4</v>
      </c>
      <c r="D486" t="s">
        <v>36</v>
      </c>
      <c r="E486" t="s">
        <v>27</v>
      </c>
      <c r="F486" t="s">
        <v>9</v>
      </c>
      <c r="G486" t="str">
        <f t="shared" si="107"/>
        <v>Terrace System With UGO</v>
      </c>
      <c r="H486" s="2">
        <v>3</v>
      </c>
      <c r="I486" s="3">
        <v>32416.22</v>
      </c>
      <c r="J486" s="4">
        <v>840</v>
      </c>
      <c r="K486" s="4">
        <v>25</v>
      </c>
      <c r="L486" s="5">
        <v>7311</v>
      </c>
      <c r="M486" t="s">
        <v>8</v>
      </c>
      <c r="N486">
        <f t="shared" si="108"/>
        <v>10</v>
      </c>
      <c r="O486" s="6">
        <v>0.0425</v>
      </c>
      <c r="P486" s="10" t="s">
        <v>130</v>
      </c>
      <c r="Q486" s="13">
        <v>0.771</v>
      </c>
      <c r="R486" s="24">
        <f t="shared" si="109"/>
        <v>1089.4941634241245</v>
      </c>
      <c r="S486" s="22">
        <f t="shared" si="110"/>
        <v>25635.156786449985</v>
      </c>
      <c r="T486" s="64">
        <f t="shared" si="111"/>
        <v>32.04394598306248</v>
      </c>
      <c r="U486" s="65">
        <f t="shared" si="112"/>
        <v>32.04394598306248</v>
      </c>
      <c r="V486" s="24">
        <v>2</v>
      </c>
      <c r="W486" s="13">
        <v>400</v>
      </c>
      <c r="X486" s="29">
        <f t="shared" si="113"/>
        <v>10</v>
      </c>
      <c r="Y486" s="23">
        <f t="shared" si="114"/>
        <v>0.771</v>
      </c>
      <c r="Z486" s="6" t="s">
        <v>155</v>
      </c>
      <c r="AA486" s="6" t="str">
        <f t="shared" si="115"/>
        <v>RANDOLPH</v>
      </c>
      <c r="AB486" s="6" t="str">
        <f t="shared" si="116"/>
        <v>Terrace System With UGO</v>
      </c>
      <c r="AC486" s="41">
        <v>95.87548638132293</v>
      </c>
      <c r="AE486" s="41">
        <v>21.95548638132294</v>
      </c>
      <c r="AG486" s="41">
        <v>73.92000000000002</v>
      </c>
      <c r="AH486" s="35">
        <f t="shared" si="117"/>
        <v>73.91999999999999</v>
      </c>
      <c r="AJ486" s="9">
        <v>174.31906614785987</v>
      </c>
      <c r="AL486" s="9">
        <v>39.919066147859894</v>
      </c>
      <c r="AN486" s="9">
        <v>134.39999999999998</v>
      </c>
      <c r="AO486" s="9">
        <f t="shared" si="118"/>
        <v>134.39999999999998</v>
      </c>
    </row>
    <row r="487" spans="1:41" ht="12.75">
      <c r="A487">
        <v>7</v>
      </c>
      <c r="B487" s="1">
        <v>2017</v>
      </c>
      <c r="C487" t="s">
        <v>4</v>
      </c>
      <c r="D487" t="s">
        <v>34</v>
      </c>
      <c r="E487" t="s">
        <v>27</v>
      </c>
      <c r="F487" t="s">
        <v>9</v>
      </c>
      <c r="G487" t="str">
        <f t="shared" si="107"/>
        <v>Terrace System With UGO</v>
      </c>
      <c r="H487" s="2">
        <v>1</v>
      </c>
      <c r="I487" s="3">
        <v>17599.34</v>
      </c>
      <c r="J487" s="4">
        <v>840</v>
      </c>
      <c r="K487" s="4">
        <v>14</v>
      </c>
      <c r="L487" s="5">
        <v>4084</v>
      </c>
      <c r="M487" t="s">
        <v>8</v>
      </c>
      <c r="N487">
        <f t="shared" si="108"/>
        <v>10</v>
      </c>
      <c r="O487" s="6">
        <v>0.0425</v>
      </c>
      <c r="P487" s="10" t="s">
        <v>130</v>
      </c>
      <c r="Q487" s="13">
        <v>0.771</v>
      </c>
      <c r="R487" s="24">
        <f t="shared" si="109"/>
        <v>1089.4941634241245</v>
      </c>
      <c r="S487" s="22">
        <f t="shared" si="110"/>
        <v>25635.156786449985</v>
      </c>
      <c r="T487" s="64">
        <f t="shared" si="111"/>
        <v>32.04394598306248</v>
      </c>
      <c r="U487" s="65">
        <f t="shared" si="112"/>
        <v>32.04394598306248</v>
      </c>
      <c r="V487" s="24">
        <v>2</v>
      </c>
      <c r="W487" s="13">
        <v>400</v>
      </c>
      <c r="X487" s="29">
        <f t="shared" si="113"/>
        <v>10</v>
      </c>
      <c r="Y487" s="23">
        <f t="shared" si="114"/>
        <v>0.771</v>
      </c>
      <c r="Z487" s="6" t="s">
        <v>155</v>
      </c>
      <c r="AA487" s="6" t="str">
        <f t="shared" si="115"/>
        <v>RANDOLPH</v>
      </c>
      <c r="AB487" s="6" t="str">
        <f t="shared" si="116"/>
        <v>Terrace System With UGO</v>
      </c>
      <c r="AC487" s="41">
        <v>95.87548638132293</v>
      </c>
      <c r="AE487" s="41">
        <v>21.95548638132294</v>
      </c>
      <c r="AG487" s="41">
        <v>73.92000000000002</v>
      </c>
      <c r="AH487" s="35">
        <f t="shared" si="117"/>
        <v>73.91999999999999</v>
      </c>
      <c r="AJ487" s="9">
        <v>174.31906614785987</v>
      </c>
      <c r="AL487" s="9">
        <v>39.919066147859894</v>
      </c>
      <c r="AN487" s="9">
        <v>134.39999999999998</v>
      </c>
      <c r="AO487" s="9">
        <f t="shared" si="118"/>
        <v>134.39999999999998</v>
      </c>
    </row>
    <row r="488" spans="1:41" ht="12.75">
      <c r="A488">
        <v>8</v>
      </c>
      <c r="B488" s="1">
        <v>2018</v>
      </c>
      <c r="C488" t="s">
        <v>4</v>
      </c>
      <c r="D488" t="s">
        <v>31</v>
      </c>
      <c r="E488" t="s">
        <v>27</v>
      </c>
      <c r="F488" t="s">
        <v>9</v>
      </c>
      <c r="G488" t="str">
        <f t="shared" si="107"/>
        <v>Terrace System With UGO</v>
      </c>
      <c r="H488" s="2">
        <v>1</v>
      </c>
      <c r="I488" s="3">
        <v>12806.57</v>
      </c>
      <c r="J488" s="4">
        <v>510</v>
      </c>
      <c r="K488" s="4">
        <v>8</v>
      </c>
      <c r="L488" s="5">
        <v>2762</v>
      </c>
      <c r="M488" t="s">
        <v>8</v>
      </c>
      <c r="N488">
        <f t="shared" si="108"/>
        <v>10</v>
      </c>
      <c r="O488" s="6">
        <v>0.0425</v>
      </c>
      <c r="P488" s="10" t="s">
        <v>130</v>
      </c>
      <c r="Q488" s="13">
        <v>0.771</v>
      </c>
      <c r="R488" s="24">
        <f t="shared" si="109"/>
        <v>661.4785992217899</v>
      </c>
      <c r="S488" s="22">
        <f t="shared" si="110"/>
        <v>15564.202334630349</v>
      </c>
      <c r="T488" s="64">
        <f t="shared" si="111"/>
        <v>19.455252918287936</v>
      </c>
      <c r="U488" s="65">
        <f t="shared" si="112"/>
        <v>19.455252918287936</v>
      </c>
      <c r="V488" s="24">
        <v>2</v>
      </c>
      <c r="W488" s="13">
        <v>400</v>
      </c>
      <c r="X488" s="29">
        <f t="shared" si="113"/>
        <v>10</v>
      </c>
      <c r="Y488" s="23">
        <f t="shared" si="114"/>
        <v>0.771</v>
      </c>
      <c r="Z488" s="6" t="s">
        <v>155</v>
      </c>
      <c r="AA488" s="6" t="str">
        <f t="shared" si="115"/>
        <v>RANDOLPH</v>
      </c>
      <c r="AB488" s="6" t="str">
        <f t="shared" si="116"/>
        <v>Terrace System With UGO</v>
      </c>
      <c r="AC488" s="41">
        <v>58.2101167315175</v>
      </c>
      <c r="AE488" s="41">
        <v>13.330116731517514</v>
      </c>
      <c r="AG488" s="41">
        <v>44.88</v>
      </c>
      <c r="AH488" s="35">
        <f t="shared" si="117"/>
        <v>44.87999999999999</v>
      </c>
      <c r="AJ488" s="9">
        <v>105.83657587548636</v>
      </c>
      <c r="AL488" s="9">
        <v>24.236575875486366</v>
      </c>
      <c r="AN488" s="9">
        <v>81.6</v>
      </c>
      <c r="AO488" s="9">
        <f t="shared" si="118"/>
        <v>81.6</v>
      </c>
    </row>
    <row r="489" spans="1:41" ht="12.75">
      <c r="A489">
        <v>9</v>
      </c>
      <c r="B489" s="1">
        <v>2016</v>
      </c>
      <c r="C489" t="s">
        <v>4</v>
      </c>
      <c r="D489" t="s">
        <v>34</v>
      </c>
      <c r="E489" t="s">
        <v>27</v>
      </c>
      <c r="F489" t="s">
        <v>9</v>
      </c>
      <c r="G489" t="str">
        <f t="shared" si="107"/>
        <v>Terrace System With UGO</v>
      </c>
      <c r="H489" s="2">
        <v>1</v>
      </c>
      <c r="I489" s="3">
        <v>3275.53</v>
      </c>
      <c r="J489" s="4">
        <v>190</v>
      </c>
      <c r="K489" s="4">
        <v>6</v>
      </c>
      <c r="L489" s="5">
        <v>280</v>
      </c>
      <c r="M489" t="s">
        <v>8</v>
      </c>
      <c r="N489">
        <f t="shared" si="108"/>
        <v>10</v>
      </c>
      <c r="O489" s="6">
        <v>0.0425</v>
      </c>
      <c r="P489" s="10" t="s">
        <v>130</v>
      </c>
      <c r="Q489" s="13">
        <v>0.771</v>
      </c>
      <c r="R489" s="24">
        <f t="shared" si="109"/>
        <v>246.43320363164722</v>
      </c>
      <c r="S489" s="22">
        <f t="shared" si="110"/>
        <v>5798.42832074464</v>
      </c>
      <c r="T489" s="64">
        <f t="shared" si="111"/>
        <v>7.2480354009307995</v>
      </c>
      <c r="U489" s="65">
        <f t="shared" si="112"/>
        <v>7.2480354009307995</v>
      </c>
      <c r="V489" s="24">
        <v>2</v>
      </c>
      <c r="W489" s="13">
        <v>400</v>
      </c>
      <c r="X489" s="29">
        <f t="shared" si="113"/>
        <v>10</v>
      </c>
      <c r="Y489" s="23">
        <f t="shared" si="114"/>
        <v>0.771</v>
      </c>
      <c r="Z489" s="6" t="s">
        <v>155</v>
      </c>
      <c r="AA489" s="6" t="str">
        <f t="shared" si="115"/>
        <v>RANDOLPH</v>
      </c>
      <c r="AB489" s="6" t="str">
        <f t="shared" si="116"/>
        <v>Terrace System With UGO</v>
      </c>
      <c r="AC489" s="41">
        <v>21.686121919584956</v>
      </c>
      <c r="AE489" s="41">
        <v>4.966121919584957</v>
      </c>
      <c r="AG489" s="41">
        <v>16.72</v>
      </c>
      <c r="AH489" s="35">
        <f t="shared" si="117"/>
        <v>16.72</v>
      </c>
      <c r="AJ489" s="9">
        <v>39.429312581063556</v>
      </c>
      <c r="AL489" s="9">
        <v>9.029312581063557</v>
      </c>
      <c r="AN489" s="9">
        <v>30.4</v>
      </c>
      <c r="AO489" s="9">
        <f t="shared" si="118"/>
        <v>30.4</v>
      </c>
    </row>
    <row r="490" spans="1:41" ht="13.5" thickBot="1">
      <c r="A490">
        <v>10</v>
      </c>
      <c r="B490" s="1">
        <v>2016</v>
      </c>
      <c r="C490" t="s">
        <v>4</v>
      </c>
      <c r="D490" t="s">
        <v>30</v>
      </c>
      <c r="E490" t="s">
        <v>27</v>
      </c>
      <c r="F490" t="s">
        <v>9</v>
      </c>
      <c r="G490" t="str">
        <f t="shared" si="107"/>
        <v>Terrace System With UGO</v>
      </c>
      <c r="H490" s="2">
        <v>1</v>
      </c>
      <c r="I490" s="3">
        <v>3825.15</v>
      </c>
      <c r="J490" s="4">
        <v>610</v>
      </c>
      <c r="K490" s="4">
        <v>4</v>
      </c>
      <c r="L490" s="5">
        <v>787</v>
      </c>
      <c r="M490" t="s">
        <v>8</v>
      </c>
      <c r="N490">
        <f t="shared" si="108"/>
        <v>10</v>
      </c>
      <c r="O490" s="6">
        <v>0.0425</v>
      </c>
      <c r="P490" s="10" t="s">
        <v>130</v>
      </c>
      <c r="Q490" s="13">
        <v>0.771</v>
      </c>
      <c r="R490" s="24">
        <f t="shared" si="109"/>
        <v>791.1802853437094</v>
      </c>
      <c r="S490" s="22">
        <f t="shared" si="110"/>
        <v>18616.006713969633</v>
      </c>
      <c r="T490" s="64">
        <f t="shared" si="111"/>
        <v>23.270008392462042</v>
      </c>
      <c r="U490" s="65">
        <f t="shared" si="112"/>
        <v>23.270008392462042</v>
      </c>
      <c r="V490" s="24">
        <v>2</v>
      </c>
      <c r="W490" s="13">
        <v>400</v>
      </c>
      <c r="X490" s="29">
        <f t="shared" si="113"/>
        <v>10</v>
      </c>
      <c r="Y490" s="23">
        <f t="shared" si="114"/>
        <v>0.771</v>
      </c>
      <c r="Z490" s="6" t="s">
        <v>155</v>
      </c>
      <c r="AA490" s="6" t="str">
        <f t="shared" si="115"/>
        <v>RANDOLPH</v>
      </c>
      <c r="AB490" s="6" t="str">
        <f t="shared" si="116"/>
        <v>Terrace System With UGO</v>
      </c>
      <c r="AC490" s="42">
        <v>69.62386511024643</v>
      </c>
      <c r="AD490" s="26"/>
      <c r="AE490" s="42">
        <v>15.943865110246428</v>
      </c>
      <c r="AF490" s="30"/>
      <c r="AG490" s="42">
        <v>53.67999999999998</v>
      </c>
      <c r="AH490" s="34">
        <f>AC490-AE490</f>
        <v>53.68</v>
      </c>
      <c r="AJ490" s="30">
        <v>126.58884565499353</v>
      </c>
      <c r="AK490" s="30"/>
      <c r="AL490" s="30">
        <v>28.98884565499351</v>
      </c>
      <c r="AM490" s="30"/>
      <c r="AN490" s="30">
        <v>97.60000000000002</v>
      </c>
      <c r="AO490" s="30">
        <f t="shared" si="118"/>
        <v>97.60000000000002</v>
      </c>
    </row>
    <row r="491" spans="2:34" ht="13.5" thickTop="1">
      <c r="B491" s="1"/>
      <c r="H491" s="2"/>
      <c r="I491" s="3"/>
      <c r="J491" s="4"/>
      <c r="K491" s="4"/>
      <c r="L491" s="5"/>
      <c r="AH491" s="6"/>
    </row>
    <row r="492" spans="2:41" ht="12.75">
      <c r="B492" s="1"/>
      <c r="H492" s="2"/>
      <c r="I492" s="3"/>
      <c r="J492" s="4"/>
      <c r="K492" s="4"/>
      <c r="L492" s="5"/>
      <c r="AG492" s="9">
        <f>SUM(AG481:AG491)</f>
        <v>1628.0000000000002</v>
      </c>
      <c r="AH492" s="6" t="s">
        <v>171</v>
      </c>
      <c r="AN492" s="9">
        <f>SUM(AN481:AN491)</f>
        <v>2960</v>
      </c>
      <c r="AO492" s="6" t="s">
        <v>188</v>
      </c>
    </row>
    <row r="493" spans="1:41" ht="12.75">
      <c r="A493" s="13" t="s">
        <v>124</v>
      </c>
      <c r="B493" s="6" t="s">
        <v>1</v>
      </c>
      <c r="C493" s="6" t="s">
        <v>2</v>
      </c>
      <c r="D493" s="6" t="s">
        <v>3</v>
      </c>
      <c r="E493" s="6" t="s">
        <v>112</v>
      </c>
      <c r="F493" s="6" t="s">
        <v>118</v>
      </c>
      <c r="G493" s="6" t="s">
        <v>119</v>
      </c>
      <c r="H493" s="11" t="s">
        <v>113</v>
      </c>
      <c r="I493" s="6" t="s">
        <v>114</v>
      </c>
      <c r="J493" s="13" t="s">
        <v>116</v>
      </c>
      <c r="K493" s="13" t="s">
        <v>115</v>
      </c>
      <c r="L493" s="22" t="s">
        <v>0</v>
      </c>
      <c r="M493" s="13"/>
      <c r="N493" s="13" t="s">
        <v>117</v>
      </c>
      <c r="O493" s="14"/>
      <c r="P493" s="14"/>
      <c r="Q493" s="14"/>
      <c r="R493" s="14"/>
      <c r="S493" s="14"/>
      <c r="T493" s="57"/>
      <c r="U493" s="57"/>
      <c r="V493" s="14"/>
      <c r="W493" s="14"/>
      <c r="X493" s="14"/>
      <c r="Y493" s="14"/>
      <c r="Z493" s="14"/>
      <c r="AA493" s="13"/>
      <c r="AB493" s="13"/>
      <c r="AG493" s="9">
        <f>AG492/4</f>
        <v>407.00000000000006</v>
      </c>
      <c r="AH493" s="6" t="s">
        <v>148</v>
      </c>
      <c r="AN493" s="9">
        <f>AN492/4</f>
        <v>740</v>
      </c>
      <c r="AO493" s="6" t="s">
        <v>148</v>
      </c>
    </row>
    <row r="494" spans="1:41" ht="12.75">
      <c r="A494" s="13"/>
      <c r="B494" s="6"/>
      <c r="C494" s="6"/>
      <c r="D494" s="6"/>
      <c r="E494" s="6"/>
      <c r="F494" s="6"/>
      <c r="G494" s="6"/>
      <c r="H494" s="11"/>
      <c r="I494" s="6"/>
      <c r="J494" s="25" t="s">
        <v>132</v>
      </c>
      <c r="K494" s="13"/>
      <c r="L494" s="22"/>
      <c r="M494" s="13"/>
      <c r="O494" s="13" t="s">
        <v>133</v>
      </c>
      <c r="Q494" s="13" t="s">
        <v>134</v>
      </c>
      <c r="R494" s="10" t="s">
        <v>138</v>
      </c>
      <c r="S494" s="10" t="s">
        <v>137</v>
      </c>
      <c r="T494" s="59" t="s">
        <v>157</v>
      </c>
      <c r="U494" s="59" t="s">
        <v>142</v>
      </c>
      <c r="V494" s="13" t="s">
        <v>140</v>
      </c>
      <c r="W494" s="10" t="s">
        <v>141</v>
      </c>
      <c r="X494" s="13" t="s">
        <v>162</v>
      </c>
      <c r="Y494" s="13" t="s">
        <v>163</v>
      </c>
      <c r="Z494" s="14"/>
      <c r="AA494" s="13"/>
      <c r="AB494" s="13"/>
      <c r="AG494" s="9">
        <f>AG493*X490</f>
        <v>4070.0000000000005</v>
      </c>
      <c r="AH494" s="6" t="s">
        <v>149</v>
      </c>
      <c r="AN494" s="9">
        <f>AN493*X490</f>
        <v>7400</v>
      </c>
      <c r="AO494" s="6" t="s">
        <v>149</v>
      </c>
    </row>
    <row r="495" spans="1:33" ht="12.75">
      <c r="A495" s="13"/>
      <c r="B495" s="6"/>
      <c r="C495" s="6"/>
      <c r="D495" s="6"/>
      <c r="E495" s="6"/>
      <c r="F495" s="6"/>
      <c r="G495" s="6"/>
      <c r="H495" s="11"/>
      <c r="I495" s="6"/>
      <c r="O495" s="6" t="s">
        <v>145</v>
      </c>
      <c r="R495" s="27" t="s">
        <v>150</v>
      </c>
      <c r="S495" s="27" t="s">
        <v>151</v>
      </c>
      <c r="T495" s="60" t="s">
        <v>158</v>
      </c>
      <c r="U495" s="60" t="s">
        <v>152</v>
      </c>
      <c r="V495" s="13" t="s">
        <v>136</v>
      </c>
      <c r="W495" s="13" t="s">
        <v>136</v>
      </c>
      <c r="Z495" s="14"/>
      <c r="AA495" s="13"/>
      <c r="AB495" s="13"/>
      <c r="AC495" s="31"/>
      <c r="AD495" s="13"/>
      <c r="AE495" s="31"/>
      <c r="AF495" s="32"/>
      <c r="AG495" s="31"/>
    </row>
    <row r="496" spans="1:41" ht="12.75">
      <c r="A496">
        <v>1</v>
      </c>
      <c r="B496" s="1">
        <v>2017</v>
      </c>
      <c r="C496" t="s">
        <v>4</v>
      </c>
      <c r="D496" t="s">
        <v>29</v>
      </c>
      <c r="E496" t="s">
        <v>27</v>
      </c>
      <c r="F496" t="s">
        <v>20</v>
      </c>
      <c r="G496" t="str">
        <f>IF(F496="DSL-04","Terrace System",IF(F496="DSL-44","Terrace System With UGO",IF(F496="DWP-03","Sod Waterway",IF(F496="DWP-01","Water and Sediment Control Basin",IF(F496="N340","Cover Crop",IF(F496="DWC-01","Water Impoundment Resevoir","Null"))))))</f>
        <v>Water Impoundment Resevoir</v>
      </c>
      <c r="H496" s="2">
        <v>1</v>
      </c>
      <c r="I496" s="3">
        <v>9945.52</v>
      </c>
      <c r="J496" s="4">
        <v>530</v>
      </c>
      <c r="K496" s="4">
        <v>56</v>
      </c>
      <c r="L496" s="5">
        <v>4114</v>
      </c>
      <c r="M496" t="s">
        <v>15</v>
      </c>
      <c r="N496">
        <f>IF(F496="N340",0,10)</f>
        <v>10</v>
      </c>
      <c r="O496" s="6">
        <v>0.0425</v>
      </c>
      <c r="P496" s="10" t="s">
        <v>130</v>
      </c>
      <c r="Q496" s="13">
        <v>0.926</v>
      </c>
      <c r="R496" s="24">
        <f>J496/Q496</f>
        <v>572.354211663067</v>
      </c>
      <c r="S496" s="22">
        <f>R496/O496</f>
        <v>13467.157921483928</v>
      </c>
      <c r="T496" s="64">
        <f>U496</f>
        <v>16.83394740185491</v>
      </c>
      <c r="U496" s="65">
        <f>S496/(V496*W496)</f>
        <v>16.83394740185491</v>
      </c>
      <c r="V496" s="24">
        <v>2</v>
      </c>
      <c r="W496" s="13">
        <v>400</v>
      </c>
      <c r="X496" s="29">
        <f>N496</f>
        <v>10</v>
      </c>
      <c r="Y496" s="23">
        <f>Q496</f>
        <v>0.926</v>
      </c>
      <c r="Z496" s="6" t="s">
        <v>155</v>
      </c>
      <c r="AA496" s="6" t="str">
        <f>E496</f>
        <v>RANDOLPH</v>
      </c>
      <c r="AB496" s="6" t="str">
        <f>G496</f>
        <v>Water Impoundment Resevoir</v>
      </c>
      <c r="AC496" s="41">
        <v>50.36717062634989</v>
      </c>
      <c r="AE496" s="41">
        <v>3.7271706263498885</v>
      </c>
      <c r="AG496" s="41">
        <v>46.64</v>
      </c>
      <c r="AH496" s="35">
        <f>AC496-AE496</f>
        <v>46.64</v>
      </c>
      <c r="AJ496" s="9">
        <v>91.57667386609072</v>
      </c>
      <c r="AL496" s="9">
        <v>6.776673866090718</v>
      </c>
      <c r="AN496" s="9">
        <v>84.8</v>
      </c>
      <c r="AO496" s="9">
        <f>AJ496-AL496</f>
        <v>84.8</v>
      </c>
    </row>
    <row r="497" spans="1:41" ht="13.5" thickBot="1">
      <c r="A497">
        <v>2</v>
      </c>
      <c r="B497" s="1">
        <v>2017</v>
      </c>
      <c r="C497" t="s">
        <v>4</v>
      </c>
      <c r="D497" t="s">
        <v>34</v>
      </c>
      <c r="E497" t="s">
        <v>27</v>
      </c>
      <c r="F497" t="s">
        <v>20</v>
      </c>
      <c r="G497" t="str">
        <f>IF(F497="DSL-04","Terrace System",IF(F497="DSL-44","Terrace System With UGO",IF(F497="DWP-03","Sod Waterway",IF(F497="DWP-01","Water and Sediment Control Basin",IF(F497="N340","Cover Crop",IF(F497="DWC-01","Water Impoundment Resevoir","Null"))))))</f>
        <v>Water Impoundment Resevoir</v>
      </c>
      <c r="H497" s="2">
        <v>1</v>
      </c>
      <c r="I497" s="3">
        <v>7848.24</v>
      </c>
      <c r="J497" s="4">
        <v>230</v>
      </c>
      <c r="K497" s="4">
        <v>52</v>
      </c>
      <c r="L497" s="5">
        <v>3103</v>
      </c>
      <c r="M497" t="s">
        <v>15</v>
      </c>
      <c r="N497">
        <f>IF(F497="N340",0,10)</f>
        <v>10</v>
      </c>
      <c r="O497" s="6">
        <v>0.0425</v>
      </c>
      <c r="P497" s="10" t="s">
        <v>130</v>
      </c>
      <c r="Q497" s="13">
        <v>0.926</v>
      </c>
      <c r="R497" s="24">
        <f>J497/Q497</f>
        <v>248.38012958963282</v>
      </c>
      <c r="S497" s="22">
        <f>R497/O497</f>
        <v>5844.238343285478</v>
      </c>
      <c r="T497" s="64">
        <f>U497</f>
        <v>7.305297929106847</v>
      </c>
      <c r="U497" s="65">
        <f>S497/(V497*W497)</f>
        <v>7.305297929106847</v>
      </c>
      <c r="V497" s="24">
        <v>2</v>
      </c>
      <c r="W497" s="13">
        <v>400</v>
      </c>
      <c r="X497" s="29">
        <f>N497</f>
        <v>10</v>
      </c>
      <c r="Y497" s="23">
        <f>Q497</f>
        <v>0.926</v>
      </c>
      <c r="Z497" s="6" t="s">
        <v>155</v>
      </c>
      <c r="AA497" s="6" t="str">
        <f>E497</f>
        <v>RANDOLPH</v>
      </c>
      <c r="AB497" s="6" t="str">
        <f>G497</f>
        <v>Water Impoundment Resevoir</v>
      </c>
      <c r="AC497" s="42">
        <v>21.857451403887683</v>
      </c>
      <c r="AD497" s="26"/>
      <c r="AE497" s="42">
        <v>1.617451403887685</v>
      </c>
      <c r="AF497" s="30"/>
      <c r="AG497" s="42">
        <v>20.24</v>
      </c>
      <c r="AH497" s="34">
        <f>AC497-AE497</f>
        <v>20.24</v>
      </c>
      <c r="AJ497" s="30">
        <v>39.74082073434125</v>
      </c>
      <c r="AK497" s="30"/>
      <c r="AL497" s="30">
        <v>2.9408207343412514</v>
      </c>
      <c r="AM497" s="30"/>
      <c r="AN497" s="30">
        <v>36.8</v>
      </c>
      <c r="AO497" s="30">
        <f>AJ497-AL497</f>
        <v>36.8</v>
      </c>
    </row>
    <row r="498" spans="2:34" ht="13.5" thickTop="1">
      <c r="B498" s="1"/>
      <c r="H498" s="2"/>
      <c r="I498" s="3"/>
      <c r="J498" s="4"/>
      <c r="K498" s="4"/>
      <c r="L498" s="5"/>
      <c r="AH498" s="6"/>
    </row>
    <row r="499" spans="2:41" ht="12.75">
      <c r="B499" s="1"/>
      <c r="H499" s="2"/>
      <c r="I499" s="3"/>
      <c r="J499" s="4"/>
      <c r="K499" s="4"/>
      <c r="L499" s="5"/>
      <c r="AG499" s="9">
        <f>SUM(AG496:AG498)</f>
        <v>66.88</v>
      </c>
      <c r="AH499" s="6" t="s">
        <v>171</v>
      </c>
      <c r="AN499" s="9">
        <f>SUM(AN496:AN498)</f>
        <v>121.6</v>
      </c>
      <c r="AO499" s="6" t="s">
        <v>188</v>
      </c>
    </row>
    <row r="500" spans="2:41" ht="13.5" thickBot="1">
      <c r="B500" s="1"/>
      <c r="H500" s="2"/>
      <c r="I500" s="3"/>
      <c r="J500" s="4"/>
      <c r="K500" s="4"/>
      <c r="L500" s="5"/>
      <c r="AG500" s="9">
        <f>AG499/4</f>
        <v>16.72</v>
      </c>
      <c r="AH500" s="6" t="s">
        <v>148</v>
      </c>
      <c r="AN500" s="9">
        <f>AN499/4</f>
        <v>30.4</v>
      </c>
      <c r="AO500" s="6" t="s">
        <v>148</v>
      </c>
    </row>
    <row r="501" spans="1:41" ht="12.75">
      <c r="A501" s="13"/>
      <c r="B501" s="76" t="s">
        <v>127</v>
      </c>
      <c r="C501" s="15" t="s">
        <v>120</v>
      </c>
      <c r="D501" s="16" t="s">
        <v>122</v>
      </c>
      <c r="E501" s="17">
        <v>213</v>
      </c>
      <c r="F501" s="15" t="s">
        <v>121</v>
      </c>
      <c r="G501" s="15" t="s">
        <v>145</v>
      </c>
      <c r="AG501" s="9">
        <f>AG500*X497</f>
        <v>167.2</v>
      </c>
      <c r="AH501" s="6" t="s">
        <v>149</v>
      </c>
      <c r="AN501" s="9">
        <f>AN500*X497</f>
        <v>304</v>
      </c>
      <c r="AO501" s="6" t="s">
        <v>149</v>
      </c>
    </row>
    <row r="502" spans="1:7" ht="12.75" customHeight="1" thickBot="1">
      <c r="A502" s="13"/>
      <c r="B502" s="77"/>
      <c r="C502" s="18">
        <v>0.636</v>
      </c>
      <c r="D502" s="19" t="s">
        <v>123</v>
      </c>
      <c r="E502" s="20" t="s">
        <v>177</v>
      </c>
      <c r="F502" s="18">
        <v>0.044</v>
      </c>
      <c r="G502" s="18">
        <v>0.0425</v>
      </c>
    </row>
    <row r="503" spans="1:35" ht="12.75" customHeight="1">
      <c r="A503" s="13" t="s">
        <v>124</v>
      </c>
      <c r="B503" s="6" t="s">
        <v>1</v>
      </c>
      <c r="C503" s="6" t="s">
        <v>2</v>
      </c>
      <c r="D503" s="6" t="s">
        <v>3</v>
      </c>
      <c r="E503" s="6" t="s">
        <v>112</v>
      </c>
      <c r="F503" s="6" t="s">
        <v>118</v>
      </c>
      <c r="G503" s="6" t="s">
        <v>119</v>
      </c>
      <c r="H503" s="11" t="s">
        <v>113</v>
      </c>
      <c r="I503" s="6" t="s">
        <v>114</v>
      </c>
      <c r="J503" s="13" t="s">
        <v>116</v>
      </c>
      <c r="K503" s="13" t="s">
        <v>115</v>
      </c>
      <c r="L503" s="22" t="s">
        <v>0</v>
      </c>
      <c r="M503" s="13"/>
      <c r="N503" s="13" t="s">
        <v>117</v>
      </c>
      <c r="O503" s="14"/>
      <c r="P503" s="14"/>
      <c r="Q503" s="14"/>
      <c r="R503" s="14"/>
      <c r="S503" s="14"/>
      <c r="T503" s="57"/>
      <c r="U503" s="57"/>
      <c r="V503" s="14"/>
      <c r="W503" s="14"/>
      <c r="X503" s="14"/>
      <c r="Y503" s="14"/>
      <c r="Z503" s="14"/>
      <c r="AA503" s="13"/>
      <c r="AB503" s="13"/>
      <c r="AC503" s="31"/>
      <c r="AD503" s="13"/>
      <c r="AE503" s="31"/>
      <c r="AF503" s="32"/>
      <c r="AG503" s="31"/>
      <c r="AH503" s="12"/>
      <c r="AI503" s="12"/>
    </row>
    <row r="504" spans="1:35" ht="12.75">
      <c r="A504" s="13"/>
      <c r="B504" s="6"/>
      <c r="C504" s="6"/>
      <c r="D504" s="6"/>
      <c r="E504" s="6"/>
      <c r="F504" s="6"/>
      <c r="G504" s="6"/>
      <c r="H504" s="11"/>
      <c r="I504" s="6"/>
      <c r="J504" s="25" t="s">
        <v>132</v>
      </c>
      <c r="K504" s="13"/>
      <c r="L504" s="22"/>
      <c r="M504" s="13"/>
      <c r="O504" s="13" t="s">
        <v>133</v>
      </c>
      <c r="Q504" s="13" t="s">
        <v>134</v>
      </c>
      <c r="R504" s="10" t="s">
        <v>138</v>
      </c>
      <c r="S504" s="10" t="s">
        <v>137</v>
      </c>
      <c r="T504" s="59" t="s">
        <v>157</v>
      </c>
      <c r="U504" s="59" t="s">
        <v>142</v>
      </c>
      <c r="V504" s="13" t="s">
        <v>140</v>
      </c>
      <c r="W504" s="10" t="s">
        <v>141</v>
      </c>
      <c r="X504" s="13" t="s">
        <v>162</v>
      </c>
      <c r="Y504" s="13" t="s">
        <v>163</v>
      </c>
      <c r="Z504" s="14"/>
      <c r="AA504" s="13"/>
      <c r="AB504" s="13"/>
      <c r="AC504" s="31"/>
      <c r="AD504" s="13"/>
      <c r="AE504" s="31"/>
      <c r="AF504" s="32"/>
      <c r="AG504" s="31"/>
      <c r="AH504" s="12"/>
      <c r="AI504" s="12"/>
    </row>
    <row r="505" spans="1:35" ht="12.75">
      <c r="A505" s="13"/>
      <c r="B505" s="6"/>
      <c r="C505" s="6"/>
      <c r="D505" s="6"/>
      <c r="E505" s="6"/>
      <c r="F505" s="6"/>
      <c r="G505" s="6"/>
      <c r="H505" s="11"/>
      <c r="I505" s="6"/>
      <c r="O505" s="6" t="s">
        <v>145</v>
      </c>
      <c r="R505" s="27" t="s">
        <v>150</v>
      </c>
      <c r="S505" s="27" t="s">
        <v>151</v>
      </c>
      <c r="T505" s="60" t="s">
        <v>158</v>
      </c>
      <c r="U505" s="60" t="s">
        <v>152</v>
      </c>
      <c r="V505" s="13" t="s">
        <v>136</v>
      </c>
      <c r="W505" s="13" t="s">
        <v>136</v>
      </c>
      <c r="Z505" s="14"/>
      <c r="AA505" s="13"/>
      <c r="AB505" s="13"/>
      <c r="AC505" s="31"/>
      <c r="AD505" s="13"/>
      <c r="AE505" s="31"/>
      <c r="AF505" s="32"/>
      <c r="AG505" s="31"/>
      <c r="AH505" s="12"/>
      <c r="AI505" s="12"/>
    </row>
    <row r="506" spans="1:41" ht="13.5" thickBot="1">
      <c r="A506">
        <v>1</v>
      </c>
      <c r="B506" s="1">
        <v>2019</v>
      </c>
      <c r="C506" t="s">
        <v>4</v>
      </c>
      <c r="D506" t="s">
        <v>31</v>
      </c>
      <c r="E506" t="s">
        <v>32</v>
      </c>
      <c r="F506" t="s">
        <v>16</v>
      </c>
      <c r="G506" t="str">
        <f>IF(F506="DSL-04","Terrace System",IF(F506="DSL-44","Terrace System With UGO",IF(F506="DWP-03","Sod Waterway",IF(F506="DWP-01","Water and Sediment Control Basin",IF(F506="N340","Cover Crop",IF(F506="DWC-01","Water Impoundment Resevoir","Null"))))))</f>
        <v>Cover Crop</v>
      </c>
      <c r="H506" s="2">
        <v>1</v>
      </c>
      <c r="I506" s="3">
        <v>5803.5</v>
      </c>
      <c r="J506" s="4">
        <v>0</v>
      </c>
      <c r="K506" s="4">
        <v>191.2</v>
      </c>
      <c r="L506" s="5">
        <v>191.2</v>
      </c>
      <c r="M506" t="s">
        <v>11</v>
      </c>
      <c r="N506">
        <f>IF(F506="N340",0,10)</f>
        <v>0</v>
      </c>
      <c r="P506" s="6" t="s">
        <v>129</v>
      </c>
      <c r="Q506" s="13">
        <f>IF(G506="Cover Crop",0.793,IF(G506="Water Impoundment",0.926,IF(G506=OR("Terrace System","Terrace System With UGO"),0.771,IF(G506="Water and Sediment Control Basin",0.909,IF(G506=OR("Sod Waterway","Grass Waterway"),0.729,IF(G506="Field Borders",0.729,IF(G506="Contour Buffer Strips",0.729,0.952)))))))</f>
        <v>0.793</v>
      </c>
      <c r="R506" s="13" t="s">
        <v>131</v>
      </c>
      <c r="S506" s="13"/>
      <c r="T506" s="61"/>
      <c r="V506" s="13"/>
      <c r="W506" s="13"/>
      <c r="Z506" s="13" t="s">
        <v>154</v>
      </c>
      <c r="AA506" s="6" t="str">
        <f>E506</f>
        <v>SHELBY</v>
      </c>
      <c r="AB506" s="6" t="str">
        <f>G506</f>
        <v>Cover Crop</v>
      </c>
      <c r="AC506" s="42">
        <v>867.7521364548279</v>
      </c>
      <c r="AD506" s="26"/>
      <c r="AE506" s="42">
        <v>205.23390756380513</v>
      </c>
      <c r="AF506" s="30"/>
      <c r="AG506" s="42">
        <v>662.5182288910228</v>
      </c>
      <c r="AH506" s="34">
        <f>AC506-AE506</f>
        <v>662.5182288910228</v>
      </c>
      <c r="AJ506" s="30">
        <v>1986.3159181211777</v>
      </c>
      <c r="AK506" s="30"/>
      <c r="AL506" s="30">
        <v>647.8641118916541</v>
      </c>
      <c r="AM506" s="30"/>
      <c r="AN506" s="30">
        <v>1338.4518062295235</v>
      </c>
      <c r="AO506" s="30">
        <f>AJ506-AL506</f>
        <v>1338.4518062295235</v>
      </c>
    </row>
    <row r="507" spans="2:34" ht="13.5" thickTop="1">
      <c r="B507" s="1"/>
      <c r="H507" s="2"/>
      <c r="I507" s="3"/>
      <c r="J507" s="4"/>
      <c r="K507" s="4"/>
      <c r="L507" s="5"/>
      <c r="AH507" s="6"/>
    </row>
    <row r="508" spans="2:41" ht="12.75">
      <c r="B508" s="1"/>
      <c r="H508" s="2"/>
      <c r="I508" s="3"/>
      <c r="J508" s="4"/>
      <c r="K508" s="4"/>
      <c r="L508" s="5"/>
      <c r="AG508" s="9">
        <f>SUM(AG506:AG507)</f>
        <v>662.5182288910228</v>
      </c>
      <c r="AH508" s="6" t="s">
        <v>171</v>
      </c>
      <c r="AN508" s="9">
        <f>SUM(AN506:AN507)</f>
        <v>1338.4518062295235</v>
      </c>
      <c r="AO508" s="6" t="s">
        <v>188</v>
      </c>
    </row>
    <row r="509" spans="1:41" ht="12.75">
      <c r="A509" s="13" t="s">
        <v>124</v>
      </c>
      <c r="B509" s="6" t="s">
        <v>1</v>
      </c>
      <c r="C509" s="6" t="s">
        <v>2</v>
      </c>
      <c r="D509" s="6" t="s">
        <v>3</v>
      </c>
      <c r="E509" s="6" t="s">
        <v>112</v>
      </c>
      <c r="F509" s="6" t="s">
        <v>118</v>
      </c>
      <c r="G509" s="6" t="s">
        <v>119</v>
      </c>
      <c r="H509" s="11" t="s">
        <v>113</v>
      </c>
      <c r="I509" s="6" t="s">
        <v>114</v>
      </c>
      <c r="J509" s="13" t="s">
        <v>116</v>
      </c>
      <c r="K509" s="13" t="s">
        <v>115</v>
      </c>
      <c r="L509" s="22" t="s">
        <v>0</v>
      </c>
      <c r="M509" s="13"/>
      <c r="N509" s="13" t="s">
        <v>117</v>
      </c>
      <c r="O509" s="14"/>
      <c r="P509" s="14"/>
      <c r="Q509" s="14"/>
      <c r="R509" s="14"/>
      <c r="S509" s="14"/>
      <c r="T509" s="57"/>
      <c r="U509" s="57"/>
      <c r="V509" s="14"/>
      <c r="W509" s="14"/>
      <c r="X509" s="14"/>
      <c r="Y509" s="14"/>
      <c r="Z509" s="14"/>
      <c r="AA509" s="13"/>
      <c r="AB509" s="13"/>
      <c r="AG509" s="9">
        <f>AG508/4</f>
        <v>165.6295572227557</v>
      </c>
      <c r="AH509" s="6" t="s">
        <v>148</v>
      </c>
      <c r="AN509" s="9">
        <f>AN508/4</f>
        <v>334.6129515573809</v>
      </c>
      <c r="AO509" s="6" t="s">
        <v>148</v>
      </c>
    </row>
    <row r="510" spans="1:41" ht="12.75">
      <c r="A510" s="13"/>
      <c r="B510" s="6"/>
      <c r="C510" s="6"/>
      <c r="D510" s="6"/>
      <c r="E510" s="6"/>
      <c r="F510" s="6"/>
      <c r="G510" s="6"/>
      <c r="H510" s="11"/>
      <c r="I510" s="6"/>
      <c r="J510" s="25" t="s">
        <v>132</v>
      </c>
      <c r="K510" s="13"/>
      <c r="L510" s="22"/>
      <c r="M510" s="13"/>
      <c r="O510" s="13" t="s">
        <v>133</v>
      </c>
      <c r="Q510" s="13" t="s">
        <v>134</v>
      </c>
      <c r="R510" s="10" t="s">
        <v>138</v>
      </c>
      <c r="S510" s="10" t="s">
        <v>137</v>
      </c>
      <c r="T510" s="59" t="s">
        <v>157</v>
      </c>
      <c r="U510" s="59" t="s">
        <v>142</v>
      </c>
      <c r="V510" s="13" t="s">
        <v>140</v>
      </c>
      <c r="W510" s="10" t="s">
        <v>141</v>
      </c>
      <c r="X510" s="13" t="s">
        <v>162</v>
      </c>
      <c r="Y510" s="13" t="s">
        <v>163</v>
      </c>
      <c r="Z510" s="14"/>
      <c r="AA510" s="13"/>
      <c r="AB510" s="13"/>
      <c r="AG510" s="9">
        <f>AG509</f>
        <v>165.6295572227557</v>
      </c>
      <c r="AH510" s="6" t="s">
        <v>149</v>
      </c>
      <c r="AN510" s="9">
        <f>AN509</f>
        <v>334.6129515573809</v>
      </c>
      <c r="AO510" s="6" t="s">
        <v>149</v>
      </c>
    </row>
    <row r="511" spans="1:33" ht="12.75">
      <c r="A511" s="13"/>
      <c r="B511" s="6"/>
      <c r="C511" s="6"/>
      <c r="D511" s="6"/>
      <c r="E511" s="6"/>
      <c r="F511" s="6"/>
      <c r="G511" s="6"/>
      <c r="H511" s="11"/>
      <c r="I511" s="6"/>
      <c r="O511" s="6" t="s">
        <v>145</v>
      </c>
      <c r="R511" s="27" t="s">
        <v>150</v>
      </c>
      <c r="S511" s="27" t="s">
        <v>151</v>
      </c>
      <c r="T511" s="60" t="s">
        <v>158</v>
      </c>
      <c r="U511" s="60" t="s">
        <v>152</v>
      </c>
      <c r="V511" s="13" t="s">
        <v>136</v>
      </c>
      <c r="W511" s="13" t="s">
        <v>136</v>
      </c>
      <c r="Z511" s="14"/>
      <c r="AA511" s="13"/>
      <c r="AB511" s="13"/>
      <c r="AC511" s="31"/>
      <c r="AD511" s="13"/>
      <c r="AE511" s="31"/>
      <c r="AF511" s="32"/>
      <c r="AG511" s="31"/>
    </row>
    <row r="512" spans="1:41" ht="13.5" thickBot="1">
      <c r="A512">
        <v>1</v>
      </c>
      <c r="B512" s="1">
        <v>2020</v>
      </c>
      <c r="C512" t="s">
        <v>4</v>
      </c>
      <c r="D512" t="s">
        <v>31</v>
      </c>
      <c r="E512" t="s">
        <v>32</v>
      </c>
      <c r="F512" t="s">
        <v>9</v>
      </c>
      <c r="G512" t="str">
        <f>IF(F512="DSL-04","Terrace System",IF(F512="DSL-44","Terrace System With UGO",IF(F512="DWP-03","Sod Waterway",IF(F512="DWP-01","Water and Sediment Control Basin",IF(F512="N340","Cover Crop",IF(F512="DWC-01","Water Impoundment Resevoir","Null"))))))</f>
        <v>Terrace System With UGO</v>
      </c>
      <c r="H512" s="2">
        <v>1</v>
      </c>
      <c r="I512" s="3">
        <v>25000</v>
      </c>
      <c r="J512" s="4">
        <v>300</v>
      </c>
      <c r="K512" s="4">
        <v>30</v>
      </c>
      <c r="L512" s="5">
        <v>5010</v>
      </c>
      <c r="M512" t="s">
        <v>8</v>
      </c>
      <c r="N512">
        <f>IF(F512="N340",0,10)</f>
        <v>10</v>
      </c>
      <c r="O512" s="6">
        <v>0.0425</v>
      </c>
      <c r="P512" s="10" t="s">
        <v>130</v>
      </c>
      <c r="Q512" s="13">
        <v>0.771</v>
      </c>
      <c r="R512" s="24">
        <f>J512/Q512</f>
        <v>389.10505836575874</v>
      </c>
      <c r="S512" s="22">
        <f>R512/O512</f>
        <v>9155.413138017851</v>
      </c>
      <c r="T512" s="64">
        <f>U512</f>
        <v>11.444266422522315</v>
      </c>
      <c r="U512" s="65">
        <f>S512/(V512*W512)</f>
        <v>11.444266422522315</v>
      </c>
      <c r="V512" s="24">
        <v>2</v>
      </c>
      <c r="W512" s="13">
        <v>400</v>
      </c>
      <c r="X512" s="29">
        <f>N512</f>
        <v>10</v>
      </c>
      <c r="Y512" s="23">
        <f>Q512</f>
        <v>0.771</v>
      </c>
      <c r="Z512" s="6" t="s">
        <v>155</v>
      </c>
      <c r="AA512" s="6" t="str">
        <f>E512</f>
        <v>SHELBY</v>
      </c>
      <c r="AB512" s="6" t="str">
        <f>G512</f>
        <v>Terrace System With UGO</v>
      </c>
      <c r="AC512" s="42">
        <v>34.24124513618677</v>
      </c>
      <c r="AD512" s="26"/>
      <c r="AE512" s="42">
        <v>7.841245136186771</v>
      </c>
      <c r="AF512" s="30"/>
      <c r="AG512" s="42">
        <v>26.4</v>
      </c>
      <c r="AH512" s="34">
        <f>AC512-AE512</f>
        <v>26.4</v>
      </c>
      <c r="AJ512" s="30">
        <v>62.2568093385214</v>
      </c>
      <c r="AK512" s="30"/>
      <c r="AL512" s="30">
        <v>14.2568093385214</v>
      </c>
      <c r="AM512" s="30"/>
      <c r="AN512" s="30">
        <v>48</v>
      </c>
      <c r="AO512" s="30">
        <f>AJ512-AL512</f>
        <v>48</v>
      </c>
    </row>
    <row r="513" ht="13.5" thickTop="1">
      <c r="AH513" s="6"/>
    </row>
    <row r="514" spans="33:41" ht="12.75">
      <c r="AG514" s="9">
        <f>SUM(AG512:AG513)</f>
        <v>26.4</v>
      </c>
      <c r="AH514" s="6" t="s">
        <v>171</v>
      </c>
      <c r="AN514" s="9">
        <f>SUM(AN512:AN513)</f>
        <v>48</v>
      </c>
      <c r="AO514" s="6" t="s">
        <v>188</v>
      </c>
    </row>
    <row r="515" spans="33:41" ht="12.75">
      <c r="AG515" s="9">
        <f>AG514/4</f>
        <v>6.6</v>
      </c>
      <c r="AH515" s="6" t="s">
        <v>148</v>
      </c>
      <c r="AN515" s="9">
        <f>AN514/4</f>
        <v>12</v>
      </c>
      <c r="AO515" s="6" t="s">
        <v>148</v>
      </c>
    </row>
    <row r="516" spans="33:41" ht="12.75">
      <c r="AG516" s="9">
        <f>AG515*X512</f>
        <v>66</v>
      </c>
      <c r="AH516" s="6" t="s">
        <v>149</v>
      </c>
      <c r="AN516" s="9">
        <f>AN515*X512</f>
        <v>120</v>
      </c>
      <c r="AO516" s="6" t="s">
        <v>149</v>
      </c>
    </row>
    <row r="517" ht="12.75">
      <c r="AH517" s="33"/>
    </row>
    <row r="518" ht="12.75">
      <c r="AH518" s="33"/>
    </row>
    <row r="519" ht="12.75">
      <c r="AH519" s="36">
        <f>AG37+AG84+AG156+AG166+AG172+AG181+AG189+AG198+AG206+AG216+AG222+AG229+AG239+AG245+AG266+AG274+AG287+AG314+AG346+AG391+AG397+AG414+AG425+AG437+AG443+AG449+AG469+AG477+AG492+AG499+AG508+AG514</f>
        <v>61584.58465745065</v>
      </c>
    </row>
    <row r="520" ht="12.75">
      <c r="AH520" s="36">
        <f>AG38+AG85+AG157+AG167+AG173+AG182+AG190+AG199+AG207+AG217+AG223+AG230+AG240+AG246+AG267+AG275+AG288+AG315+AG347+AG392+AG398+AG415+AG426+AG438+AG444+AG450+AG470+AG478+AG493+AG500+AG509+AG515</f>
        <v>15396.146164362663</v>
      </c>
    </row>
    <row r="521" ht="12.75">
      <c r="AH521" s="36">
        <f>AG39+AG86+AG158+AG168+AG174+AG183+AG191+AG200+AG208+AG218+AG224+AG231+AG241+AG247+AG268+AG276+AG289+AG316+AG348+AG393+AG399+AG416+AG427+AG439+AG445+AG451+AG471+AG479+AG494+AG501+AG510+AG516</f>
        <v>67636.67930553915</v>
      </c>
    </row>
  </sheetData>
  <sheetProtection/>
  <mergeCells count="9">
    <mergeCell ref="B2:B3"/>
    <mergeCell ref="B208:B209"/>
    <mergeCell ref="B174:B175"/>
    <mergeCell ref="B501:B502"/>
    <mergeCell ref="B451:B452"/>
    <mergeCell ref="B427:B428"/>
    <mergeCell ref="B416:B417"/>
    <mergeCell ref="B289:B290"/>
    <mergeCell ref="B231:B232"/>
  </mergeCells>
  <printOptions/>
  <pageMargins left="0.25" right="0.25" top="0" bottom="0" header="0.05" footer="0.05"/>
  <pageSetup fitToHeight="0" fitToWidth="1" horizontalDpi="600" verticalDpi="600" orientation="landscape" paperSize="3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2020-02-19T14:54:23Z</dcterms:created>
  <dcterms:modified xsi:type="dcterms:W3CDTF">2021-11-12T20:10:21Z</dcterms:modified>
  <cp:category/>
  <cp:version/>
  <cp:contentType/>
  <cp:contentStatus/>
</cp:coreProperties>
</file>