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870" windowHeight="9885" activeTab="1"/>
  </bookViews>
  <sheets>
    <sheet name="Instructions" sheetId="1" r:id="rId1"/>
    <sheet name="Budget" sheetId="2" r:id="rId2"/>
    <sheet name="Replacement Schedule" sheetId="3" r:id="rId3"/>
    <sheet name="Replacement Annual Annuity" sheetId="4" r:id="rId4"/>
  </sheets>
  <definedNames>
    <definedName name="_xlnm.Print_Area" localSheetId="1">'Budget'!$A$1:$G$141</definedName>
    <definedName name="_xlnm.Print_Area" localSheetId="3">'Replacement Annual Annuity'!$A$2:$L$45</definedName>
  </definedNames>
  <calcPr fullCalcOnLoad="1"/>
</workbook>
</file>

<file path=xl/sharedStrings.xml><?xml version="1.0" encoding="utf-8"?>
<sst xmlns="http://schemas.openxmlformats.org/spreadsheetml/2006/main" count="302" uniqueCount="137">
  <si>
    <t>Appendix A to User Charge System</t>
  </si>
  <si>
    <t>1.  Expenses:  The total annual expenses associated with the treatment works, as defined in article II, Section 8, are estimated as follows:</t>
  </si>
  <si>
    <t>Item</t>
  </si>
  <si>
    <t>Annual Expense</t>
  </si>
  <si>
    <t>Administration</t>
  </si>
  <si>
    <t>Power</t>
  </si>
  <si>
    <t>Material Costs</t>
  </si>
  <si>
    <t>Debt Service</t>
  </si>
  <si>
    <t>Chemicals</t>
  </si>
  <si>
    <t>Other (specify)</t>
  </si>
  <si>
    <t>Total Expenses</t>
  </si>
  <si>
    <t>Revenues Received from Other Sources</t>
  </si>
  <si>
    <t>Dedicated Capital Improvement Sales Tax Revenue</t>
  </si>
  <si>
    <t>Total Revenues form Other Sources:</t>
  </si>
  <si>
    <t>Total Expenses to be Derived from User Charges:</t>
  </si>
  <si>
    <t>Appendix B to User Charge System</t>
  </si>
  <si>
    <t>REPLACEMENT SCHEDULE</t>
  </si>
  <si>
    <t>Years From Treatment  Works In Operation</t>
  </si>
  <si>
    <t>Replacement Item</t>
  </si>
  <si>
    <t>Cost Per Item</t>
  </si>
  <si>
    <t>Yearly Total</t>
  </si>
  <si>
    <t>You will need to enter the expected inflation rate and interest rate, as well as the estimated replacement costs.</t>
  </si>
  <si>
    <t>Appendix C to User Charge System</t>
  </si>
  <si>
    <t>REPLACEMENT FUND ANNUAL ANNUITY</t>
  </si>
  <si>
    <t>Inflation</t>
  </si>
  <si>
    <t>Interest</t>
  </si>
  <si>
    <t>Initial Balance</t>
  </si>
  <si>
    <t>Estimated</t>
  </si>
  <si>
    <t>Compound</t>
  </si>
  <si>
    <t>Present</t>
  </si>
  <si>
    <t>Adjusted</t>
  </si>
  <si>
    <t>Interest on</t>
  </si>
  <si>
    <t>Net</t>
  </si>
  <si>
    <t>Replacement</t>
  </si>
  <si>
    <t>X</t>
  </si>
  <si>
    <t>Amount</t>
  </si>
  <si>
    <t>=</t>
  </si>
  <si>
    <t>Future</t>
  </si>
  <si>
    <t>Worth</t>
  </si>
  <si>
    <t>Fund</t>
  </si>
  <si>
    <t>Year</t>
  </si>
  <si>
    <t>Costs</t>
  </si>
  <si>
    <t>Factor (F/P)</t>
  </si>
  <si>
    <t>Factor (P/F)</t>
  </si>
  <si>
    <t>Balance</t>
  </si>
  <si>
    <t xml:space="preserve"> </t>
  </si>
  <si>
    <t>Less Initial Deposit</t>
  </si>
  <si>
    <t>Capital Recovery Factor</t>
  </si>
  <si>
    <t>Annual Annuity</t>
  </si>
  <si>
    <t xml:space="preserve">2.  Allocation of Expenses:  The total operation and maintenance, including replacement expenses, is allocated in the following manner:  </t>
  </si>
  <si>
    <t>Minimum</t>
  </si>
  <si>
    <t>Volume</t>
  </si>
  <si>
    <t>Material</t>
  </si>
  <si>
    <t>Other (Specify)</t>
  </si>
  <si>
    <t>Total</t>
  </si>
  <si>
    <t>Total water metered to customers</t>
  </si>
  <si>
    <t>Gallons Per Year</t>
  </si>
  <si>
    <t>Number of Service Connections</t>
  </si>
  <si>
    <t>4.  Volume Charge</t>
  </si>
  <si>
    <t>5. Minimum Charge</t>
  </si>
  <si>
    <t>Number of billing periods</t>
  </si>
  <si>
    <t>This appendix presents the methodology to be used in calculating user charge rates and illustrates the calculations followed in arriving at the first year's user charges.  The unit costs established in this appendix are based on estimates of expenses.  The actual expenses that occur may differ from these estimates and certainly they will change as time passes. Therefore, the unit cost must be reestablished whenever necessary to reflect actual expenses.  Once the system is in use, the expenses can be determined from operating records and the unit costs can be adjusted based on these figures.  By using the total water metered to customers as a bases for setting the rate, the cost of water loss is distributed even among users.</t>
  </si>
  <si>
    <t>Billing and Collection</t>
  </si>
  <si>
    <t>Labor (including fringe benefits)</t>
  </si>
  <si>
    <t>3.  Annual Metered Water, Billing and, Connection Information</t>
  </si>
  <si>
    <t>Volume Unit Charge</t>
  </si>
  <si>
    <t>Annual cost allocated to volume</t>
  </si>
  <si>
    <t>Minimum Charge</t>
  </si>
  <si>
    <t>Replacement (see Appendix C)</t>
  </si>
  <si>
    <t>Annual cost allocated to minimum/Number of service connections/Number of billing periods</t>
  </si>
  <si>
    <t>Debt Service*</t>
  </si>
  <si>
    <t>* Note: The amount of debt service collected in the minimum bill is reduced by the revenues derived from the dedicated Capital Improvement Sales Tax.</t>
  </si>
  <si>
    <t>per gallon</t>
  </si>
  <si>
    <t>6. Example User Charge</t>
  </si>
  <si>
    <t>per 1000 gallons (rounded up)</t>
  </si>
  <si>
    <t>Assume</t>
  </si>
  <si>
    <t>gallons used.</t>
  </si>
  <si>
    <t>User Charge</t>
  </si>
  <si>
    <t>Minimum Charge + [(Gallons Used/1,000) x Volume Charge per 1,000 gallons</t>
  </si>
  <si>
    <t>per month</t>
  </si>
  <si>
    <t>Are rates sufficient?</t>
  </si>
  <si>
    <t>Annual revenues generated from Minimum Charge</t>
  </si>
  <si>
    <t>Annual revenues generated from Residential Unit Charge</t>
  </si>
  <si>
    <t>Total Annual Revenues</t>
  </si>
  <si>
    <t>Annual revenues generated from Minimum Charge + Annual revenues generated from Residential Unit Charge</t>
  </si>
  <si>
    <t>Budget Surplus/(Deficit)</t>
  </si>
  <si>
    <t>Total Annual Revenues - Total Expenses to be Derived From User Charges</t>
  </si>
  <si>
    <t>Volume Charge x Total Annual Flow in 1000 gallons</t>
  </si>
  <si>
    <t>Equipment Hoists</t>
  </si>
  <si>
    <t>(A separate sheet showing what items are to be replaced, what year, and estimated replacement cost, should also be attached.)</t>
  </si>
  <si>
    <t>Instructions for using the Drinking Water State Revolving Fund Rate Calculation</t>
  </si>
  <si>
    <t>The rate calculation is set up to have the Billing, Collection, Administration and Debt Service placed in the minimum charge.  If the user wishes to move some of these cost to the volume charge they will have to make adjustments to the program.  This is easily done if the user is familiar with excel.</t>
  </si>
  <si>
    <t>Before Starting</t>
  </si>
  <si>
    <t>Using the Rate Calculation</t>
  </si>
  <si>
    <t xml:space="preserve">Watch for charging twice for the same gallons.  This could occur if gallonage for contract users are included in the Volume Charge calculation.  It could also occur if you specifically modify the program to collect for water loss.  Water loss is already being collected for if metered gallons sold are used to calculate the rate. </t>
  </si>
  <si>
    <t xml:space="preserve">This rate calculation is designed to determine the user charges according to actual use.  It includes a method to accurately account for Debt Service, Operation and Maintenance, Replacement and revenues generated by the system.  </t>
  </si>
  <si>
    <t>Several pieces of information are needed before the user starts to use the rate calculation.  These include: current city budget, all existing debt attributable to the public drinking water system, new debt service for the DWSRF loan, metered gallons sold to customers, number of billing periods and the replacement schedule.</t>
  </si>
  <si>
    <t xml:space="preserve">Metered gallons sold must be used because it excludes water loss.  If total gallons produced were used there would be a larger amount of water to divide the volume expenses by.  This would result in a shortfall in revenue.  Using metered gallons sold also allows the water loss to be distributed evenly between all users.  Normal water loss may occur from: leaking mains, backwash, flushing the system, firefighting, faulty meters, etc. </t>
  </si>
  <si>
    <t xml:space="preserve">Next, enter the budget information from the users current budget.  Make adjustments to the item names shown, if needed, and add new item names specific to the users water system.  Costs for each item must be placed in the corresponding Annual Expense column.  At this time adjustments should be made to insure that expenses are divided into the Minimum or Volume charge columns that follow the budget.  These expenses must be tied to the cells in the budget.  The total of each column will be sent to a formula that will calculate the rate for a Minimum Charge and a Volume Charge once the next set is completed.  </t>
  </si>
  <si>
    <t xml:space="preserve">The final step is to enter the metered gallons sold, the number of billing periods and the number of service connections.  The formulas that calculate the Minimum and Volume charges should now produce an accurate rate.  The program will automatically calculate the revenue generated and compare it to the expenses shown and produce a surplus or (deficit).  If there is a deficit look through the program for entry mistakes. </t>
  </si>
  <si>
    <t>Updating the Replacement Schedule annually when doing the same for the rates will help insure there are funds available to pay for replacement items when needed.  Doing this will keep the user ready to replace items even after the loan is paid back.  The replacement schedule is not the funding of depreciation.  It is providing funds to cover replacement expenses over the design life of the drinking water improvements.</t>
  </si>
  <si>
    <t>The Replacement Schedule is a list of all equipment and may include storage tank cleaning and painting that will be needed over the next twenty years. Normal operating cost for materials and parts should not be included in the replacement schedule.  The schedule provided can list all Items for a year and then add them for a yearly total.  Each yearly total must be transferred to the last tab, the Annuity Calculation.  The schedule will need adjusting to fit the needs of each specific user.</t>
  </si>
  <si>
    <t>The Annual Annuity Calculation will use the yearly totals from the replacement schedule in todays estimates and account for inflation at a rate the user thinks is appropriate as well as the interest rate on the account the replacement funds will be deposited in.  It will automatically calculate the amount to be deposited annually in the replacement account.  It will also send this amount automatically to the second tab (Budget).  If a number is manually placed in the budget for replacement, the automatic link to the Annual Annuity calculation will be broken.</t>
  </si>
  <si>
    <t xml:space="preserve">First, start with the Replacement Schedule.  Enter all the information provided by the users engineer for each year.  Make adjustments in cells and spacing as necessary to fit the users needs.  Check to insure the items all add up correctly to produce the yearly total.  Do this for each of the twenty years.  </t>
  </si>
  <si>
    <t>Tips and Things to Look Out for</t>
  </si>
  <si>
    <t>Do not use highly variable sources of revenue in this rate calculation.  The area for Other Sources of Revenue should be used for contract users or sales tax revenue.  Highly variable sources for revenue include: connection fees, reconnection fees, permit for construction, fines and penalties, etc.</t>
  </si>
  <si>
    <t>Remember, there are no protected cells in this program.  If something is written over or links are broken the rate will not be accurate or may simply not work.  It only takes about ten minutes to go over the finished rate program with a calculator to check for errors.  Some errors may be very obvious and some hard to find.  Once the program is set up for the users specific needs all that must be done each year is to enter the budget and the rest is automatic.  Again, if you have questions, please contact the Water Protection Financial Assistance Center at (573) 751-1192.</t>
  </si>
  <si>
    <r>
      <t xml:space="preserve">Again this program is not protected.  </t>
    </r>
    <r>
      <rPr>
        <sz val="10"/>
        <rFont val="Arial"/>
        <family val="2"/>
      </rPr>
      <t>It is advisable to save a copy after it is downloaded as a separate document just as a precaution.  Something may be deleted or written over while information is entered.  If this can't be corrected, the second copy can be used to produce another working program without going back to the web site.  Become familiar with the contents of each tab, particularly the Budget Tab.  Work through the math to see how it generates a rate.</t>
    </r>
  </si>
  <si>
    <t xml:space="preserve">This program has information provided to show the user a completed rate calculation. To make a tailored rate calculation simply enter the users information and make any necessary adjustments.  If you have questions, please call (573) 751-1192. </t>
  </si>
  <si>
    <t>Second, move to the Annual Annuity Calculation.  Enter each yearly total from the Replacement Schedule into the same year on the Annual Annuity Calculation.  Enter the inflation rate and the interest rate for the replacement account. This should produce the proper annual annuity and send it to the Budget Tab.  It will show up in the budget on the Replacement Costs Annual Expense column.</t>
  </si>
  <si>
    <t>Minimum Charge per billing period x Number of Billing Periods x Number of Connections</t>
  </si>
  <si>
    <t xml:space="preserve">Welcome to the Drinking Water State Revolving Fund (DWSRF) Rate Calculation.  Thank you for considering this rate program.  For the benefit of the user, the rate program is not protected and can be modified to fit a participants specific needs.  It is not a requirement of the DWSRF to use this program and using it does not waive the review requirements for participating in the DWSRF.  This program is divided into four tabs  Instruction, Budget and Rate Calculation, Replacement Schedule and Annuity Calculation.    </t>
  </si>
  <si>
    <t xml:space="preserve">In conjunction with this rate calculation there is a Water Use and User Charge Ordinance that may be used to fulfill the requirements of the DWSRF.  These two ordinances may be used in their entirety as they include all required statements to satisfy Missouri Public Drinking Water Regulation 10 CSR 60-13.020 (2)(G) 3 and 4.  It is not mandatory to use these ordinances and using them does not waive review requirements for participating in the DWSRF.  </t>
  </si>
  <si>
    <t>Both ordinances can be viewed and downloaded at the following site:</t>
  </si>
  <si>
    <t xml:space="preserve"> www.dnr.mo.gov/env/wpp/srf/dw-user-charge-ordinance.doc</t>
  </si>
  <si>
    <t>This appendix contains a replacement schedule that was developed to determine the amount of revenue needed to fund the Replacement Account.  The replacement schedule lists the major equipment in the drinking water system, the estimated dates when the equipment will have to be replaced, and the estimated cost of replacement (based on today's cost) over the useful life of the drinking water system.  The replacement dates and costs shown are estimates; the actual replacement dates and costs could be significantly different from those shown.  If the actual replacement expenses differ significantly from those listed in the replacement schedule, the funding of the Replacement Account shall be adjusted accordingly.  The Replacement Fund Calculation includes factors for inflation and interest.  These should be adjusted to reflect actual interest and inflation rates.</t>
  </si>
  <si>
    <t>Insert rows here</t>
  </si>
  <si>
    <t>Water Audit/Leak Detection</t>
  </si>
  <si>
    <t>Financial Audit</t>
  </si>
  <si>
    <t>Other Revenue Fix Fee (specify)</t>
  </si>
  <si>
    <t>Other Revenue Volume Fee (specify)</t>
  </si>
  <si>
    <t>Replacement/repair 10% of meters (10 meters)</t>
  </si>
  <si>
    <t>Replacement/repair 5% of lines (500 LF)</t>
  </si>
  <si>
    <t>Software Upgrades</t>
  </si>
  <si>
    <t>SCADA Upgrade</t>
  </si>
  <si>
    <t>Fire Hydrant Rebuild 10% of hydrants (2 hydrants)</t>
  </si>
  <si>
    <t>UV Supplies</t>
  </si>
  <si>
    <t>Supply Well Pump and Control</t>
  </si>
  <si>
    <t>Supply Well Chlorine System</t>
  </si>
  <si>
    <t>Iron and Manganese Filter Media</t>
  </si>
  <si>
    <t>Storage Tank Painting (Interior and Exterior) (Planning)</t>
  </si>
  <si>
    <t>Storage Tank Painting (Interior and Exterior) (Execution)</t>
  </si>
  <si>
    <t>Capital Improvement Sales Tax</t>
  </si>
  <si>
    <t>Flow in Minimum Charge</t>
  </si>
  <si>
    <t>Gallons per Month</t>
  </si>
  <si>
    <t>Flow in Volume Charge</t>
  </si>
  <si>
    <t>Replacement Costs (from Appendix C)</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</si>
</sst>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_)"/>
    <numFmt numFmtId="165" formatCode="#,##0.000000_);\(#,##0.000000\)"/>
    <numFmt numFmtId="166" formatCode="_(&quot;$&quot;* #,##0.000_);_(&quot;$&quot;* \(#,##0.000\);_(&quot;$&quot;* &quot;-&quot;??_);_(@_)"/>
    <numFmt numFmtId="167" formatCode="_(&quot;$&quot;* #,##0.0000_);_(&quot;$&quot;* \(#,##0.0000\);_(&quot;$&quot;* &quot;-&quot;??_);_(@_)"/>
    <numFmt numFmtId="168" formatCode="_(&quot;$&quot;* #,##0.00000_);_(&quot;$&quot;* \(#,##0.00000\);_(&quot;$&quot;* &quot;-&quot;??_);_(@_)"/>
    <numFmt numFmtId="169" formatCode="_(&quot;$&quot;* #,##0.000000_);_(&quot;$&quot;* \(#,##0.000000\);_(&quot;$&quot;* &quot;-&quot;??_);_(@_)"/>
    <numFmt numFmtId="170" formatCode="_(* #,##0.000000_);_(* \(#,##0.000000\);_(* &quot;-&quot;??????_);_(@_)"/>
    <numFmt numFmtId="171" formatCode="_(* #,##0.00000_);_(* \(#,##0.00000\);_(* &quot;-&quot;??????_);_(@_)"/>
    <numFmt numFmtId="172" formatCode="_(* #,##0.0000_);_(* \(#,##0.0000\);_(* &quot;-&quot;??????_);_(@_)"/>
    <numFmt numFmtId="173" formatCode="_(* #,##0.000_);_(* \(#,##0.000\);_(* &quot;-&quot;??????_);_(@_)"/>
    <numFmt numFmtId="174" formatCode="_(* #,##0.00_);_(* \(#,##0.00\);_(* &quot;-&quot;??????_);_(@_)"/>
    <numFmt numFmtId="175" formatCode="_(* #,##0.0_);_(* \(#,##0.0\);_(* &quot;-&quot;??_);_(@_)"/>
    <numFmt numFmtId="176" formatCode="_(* #,##0_);_(* \(#,##0\);_(* &quot;-&quot;??_);_(@_)"/>
    <numFmt numFmtId="177" formatCode="mm/dd/yyyy"/>
    <numFmt numFmtId="178" formatCode="[$-409]h:mm:ss\ AM/PM"/>
    <numFmt numFmtId="179" formatCode="&quot;$&quot;#,##0.00"/>
    <numFmt numFmtId="180" formatCode="_(&quot;$&quot;* #,##0.000000_);_(&quot;$&quot;* \(#,##0.000000\);_(&quot;$&quot;* &quot;-&quot;??????_);_(@_)"/>
    <numFmt numFmtId="181" formatCode="0.0"/>
  </numFmts>
  <fonts count="53">
    <font>
      <sz val="10"/>
      <name val="Arial"/>
      <family val="0"/>
    </font>
    <font>
      <b/>
      <sz val="10"/>
      <name val="Arial"/>
      <family val="2"/>
    </font>
    <font>
      <u val="singleAccounting"/>
      <sz val="10"/>
      <name val="Arial"/>
      <family val="2"/>
    </font>
    <font>
      <b/>
      <sz val="12"/>
      <name val="Arial"/>
      <family val="2"/>
    </font>
    <font>
      <sz val="12"/>
      <name val="Arial"/>
      <family val="2"/>
    </font>
    <font>
      <b/>
      <sz val="12"/>
      <color indexed="8"/>
      <name val="Arial"/>
      <family val="2"/>
    </font>
    <font>
      <sz val="12"/>
      <color indexed="8"/>
      <name val="Arial"/>
      <family val="2"/>
    </font>
    <font>
      <b/>
      <i/>
      <sz val="12"/>
      <color indexed="10"/>
      <name val="Arial"/>
      <family val="2"/>
    </font>
    <font>
      <b/>
      <i/>
      <sz val="12"/>
      <name val="Arial"/>
      <family val="2"/>
    </font>
    <font>
      <b/>
      <u val="single"/>
      <sz val="12"/>
      <name val="Arial"/>
      <family val="2"/>
    </font>
    <font>
      <i/>
      <sz val="12"/>
      <name val="Arial"/>
      <family val="2"/>
    </font>
    <font>
      <b/>
      <u val="single"/>
      <sz val="10"/>
      <name val="Arial"/>
      <family val="2"/>
    </font>
    <font>
      <u val="single"/>
      <sz val="10"/>
      <name val="Arial"/>
      <family val="2"/>
    </font>
    <font>
      <sz val="16"/>
      <name val="Arial"/>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rgb="FFCCFFCC"/>
        <bgColor indexed="64"/>
      </patternFill>
    </fill>
    <fill>
      <patternFill patternType="solid">
        <fgColor indexed="4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color indexed="63"/>
      </top>
      <bottom style="double">
        <color indexed="8"/>
      </bottom>
    </border>
    <border>
      <left style="medium"/>
      <right>
        <color indexed="63"/>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58">
    <xf numFmtId="0" fontId="0" fillId="0" borderId="0" xfId="0" applyAlignment="1">
      <alignment/>
    </xf>
    <xf numFmtId="0" fontId="0" fillId="0" borderId="0" xfId="0" applyAlignment="1">
      <alignment/>
    </xf>
    <xf numFmtId="44" fontId="0" fillId="0" borderId="0" xfId="45" applyFont="1" applyAlignment="1">
      <alignment/>
    </xf>
    <xf numFmtId="44" fontId="0" fillId="0" borderId="0" xfId="0" applyNumberFormat="1" applyAlignment="1">
      <alignment/>
    </xf>
    <xf numFmtId="38"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8" fontId="3" fillId="0" borderId="10" xfId="45" applyNumberFormat="1" applyFont="1" applyBorder="1" applyAlignment="1" applyProtection="1">
      <alignment horizontal="center" vertical="center" wrapText="1"/>
      <protection locked="0"/>
    </xf>
    <xf numFmtId="0" fontId="4" fillId="0" borderId="10" xfId="0" applyFont="1" applyFill="1" applyBorder="1" applyAlignment="1" applyProtection="1">
      <alignment horizontal="left" vertical="center" wrapText="1"/>
      <protection locked="0"/>
    </xf>
    <xf numFmtId="8" fontId="4" fillId="0" borderId="10" xfId="45" applyNumberFormat="1" applyFont="1" applyFill="1" applyBorder="1" applyAlignment="1" applyProtection="1">
      <alignment horizontal="right" vertical="center"/>
      <protection locked="0"/>
    </xf>
    <xf numFmtId="0" fontId="4" fillId="0" borderId="11" xfId="0" applyFont="1" applyFill="1" applyBorder="1" applyAlignment="1" applyProtection="1">
      <alignment horizontal="left" vertical="center" wrapText="1"/>
      <protection locked="0"/>
    </xf>
    <xf numFmtId="8" fontId="4" fillId="0" borderId="11" xfId="45" applyNumberFormat="1" applyFont="1" applyFill="1" applyBorder="1" applyAlignment="1" applyProtection="1">
      <alignment horizontal="right" vertical="center"/>
      <protection locked="0"/>
    </xf>
    <xf numFmtId="7" fontId="4" fillId="0" borderId="11" xfId="0" applyNumberFormat="1" applyFont="1" applyFill="1" applyBorder="1" applyAlignment="1" applyProtection="1">
      <alignment horizontal="right" vertical="center"/>
      <protection locked="0"/>
    </xf>
    <xf numFmtId="7" fontId="4" fillId="0" borderId="12" xfId="0" applyNumberFormat="1" applyFont="1" applyFill="1" applyBorder="1" applyAlignment="1" applyProtection="1">
      <alignment horizontal="right" vertical="center"/>
      <protection locked="0"/>
    </xf>
    <xf numFmtId="7" fontId="4" fillId="0" borderId="13" xfId="0" applyNumberFormat="1" applyFont="1" applyFill="1" applyBorder="1" applyAlignment="1" applyProtection="1">
      <alignment horizontal="right" vertical="center"/>
      <protection locked="0"/>
    </xf>
    <xf numFmtId="38" fontId="6" fillId="0" borderId="0" xfId="0" applyNumberFormat="1" applyFont="1" applyFill="1" applyBorder="1" applyAlignment="1">
      <alignment horizontal="center" vertical="center"/>
    </xf>
    <xf numFmtId="0" fontId="6" fillId="0" borderId="0" xfId="0" applyFont="1" applyFill="1" applyBorder="1" applyAlignment="1">
      <alignment/>
    </xf>
    <xf numFmtId="8" fontId="4" fillId="0" borderId="0" xfId="45" applyNumberFormat="1" applyFont="1" applyFill="1" applyBorder="1" applyAlignment="1" applyProtection="1">
      <alignment horizontal="right" vertical="center"/>
      <protection locked="0"/>
    </xf>
    <xf numFmtId="38" fontId="6" fillId="0" borderId="0" xfId="0" applyNumberFormat="1" applyFont="1" applyFill="1" applyBorder="1" applyAlignment="1">
      <alignment horizontal="center" vertical="center" wrapText="1"/>
    </xf>
    <xf numFmtId="0" fontId="7" fillId="0" borderId="0" xfId="0" applyFont="1" applyAlignment="1">
      <alignment/>
    </xf>
    <xf numFmtId="0" fontId="3" fillId="0" borderId="0" xfId="0" applyFont="1" applyAlignment="1" applyProtection="1">
      <alignment/>
      <protection/>
    </xf>
    <xf numFmtId="0" fontId="4" fillId="0" borderId="0" xfId="0" applyFont="1" applyAlignment="1" applyProtection="1">
      <alignment/>
      <protection/>
    </xf>
    <xf numFmtId="0" fontId="8" fillId="0" borderId="0" xfId="0" applyFont="1" applyAlignment="1" applyProtection="1">
      <alignment horizontal="right"/>
      <protection/>
    </xf>
    <xf numFmtId="10" fontId="3" fillId="0" borderId="0" xfId="0" applyNumberFormat="1" applyFont="1" applyAlignment="1" applyProtection="1">
      <alignment horizontal="right"/>
      <protection locked="0"/>
    </xf>
    <xf numFmtId="10" fontId="3" fillId="0" borderId="0" xfId="61" applyNumberFormat="1" applyFont="1" applyAlignment="1" applyProtection="1">
      <alignment horizontal="right"/>
      <protection locked="0"/>
    </xf>
    <xf numFmtId="0" fontId="8" fillId="0" borderId="0" xfId="0" applyFont="1" applyFill="1" applyAlignment="1" applyProtection="1">
      <alignment horizontal="right"/>
      <protection/>
    </xf>
    <xf numFmtId="0" fontId="4" fillId="0" borderId="0" xfId="0" applyFont="1" applyFill="1" applyAlignment="1" applyProtection="1">
      <alignment/>
      <protection/>
    </xf>
    <xf numFmtId="7" fontId="3" fillId="0" borderId="0" xfId="0" applyNumberFormat="1" applyFont="1" applyFill="1" applyAlignment="1" applyProtection="1">
      <alignment horizontal="right"/>
      <protection/>
    </xf>
    <xf numFmtId="10" fontId="3" fillId="0" borderId="0" xfId="0" applyNumberFormat="1" applyFont="1" applyAlignment="1" applyProtection="1" quotePrefix="1">
      <alignment horizontal="center"/>
      <protection/>
    </xf>
    <xf numFmtId="0" fontId="3" fillId="0" borderId="0" xfId="0" applyFont="1" applyAlignment="1" applyProtection="1">
      <alignment horizontal="center"/>
      <protection/>
    </xf>
    <xf numFmtId="0" fontId="9" fillId="0" borderId="0" xfId="0" applyFont="1" applyAlignment="1" applyProtection="1">
      <alignment horizontal="center"/>
      <protection/>
    </xf>
    <xf numFmtId="0" fontId="8" fillId="0" borderId="0" xfId="0" applyFont="1" applyAlignment="1" applyProtection="1">
      <alignment/>
      <protection/>
    </xf>
    <xf numFmtId="164" fontId="4" fillId="0" borderId="0" xfId="0" applyNumberFormat="1" applyFont="1" applyAlignment="1" applyProtection="1">
      <alignment/>
      <protection/>
    </xf>
    <xf numFmtId="7" fontId="4" fillId="0" borderId="0" xfId="0" applyNumberFormat="1" applyFont="1" applyAlignment="1" applyProtection="1">
      <alignment/>
      <protection/>
    </xf>
    <xf numFmtId="39" fontId="4" fillId="0" borderId="0" xfId="0" applyNumberFormat="1" applyFont="1" applyAlignment="1" applyProtection="1">
      <alignment/>
      <protection/>
    </xf>
    <xf numFmtId="44" fontId="3" fillId="0" borderId="14" xfId="0" applyNumberFormat="1" applyFont="1" applyBorder="1" applyAlignment="1" applyProtection="1">
      <alignment/>
      <protection/>
    </xf>
    <xf numFmtId="0" fontId="3" fillId="0" borderId="0" xfId="0" applyFont="1" applyAlignment="1" applyProtection="1">
      <alignment horizontal="right"/>
      <protection/>
    </xf>
    <xf numFmtId="0" fontId="4" fillId="0" borderId="0" xfId="0" applyFont="1" applyAlignment="1">
      <alignment/>
    </xf>
    <xf numFmtId="7" fontId="4" fillId="0" borderId="0" xfId="45" applyNumberFormat="1" applyFont="1" applyAlignment="1">
      <alignment/>
    </xf>
    <xf numFmtId="44" fontId="4" fillId="0" borderId="0" xfId="0" applyNumberFormat="1" applyFont="1" applyAlignment="1">
      <alignment/>
    </xf>
    <xf numFmtId="0" fontId="4" fillId="0" borderId="0" xfId="0" applyFont="1" applyAlignment="1" applyProtection="1">
      <alignment horizontal="center"/>
      <protection/>
    </xf>
    <xf numFmtId="165" fontId="4" fillId="0" borderId="0" xfId="0" applyNumberFormat="1" applyFont="1" applyBorder="1" applyAlignment="1" applyProtection="1">
      <alignment/>
      <protection/>
    </xf>
    <xf numFmtId="7" fontId="3" fillId="0" borderId="15" xfId="0" applyNumberFormat="1" applyFont="1" applyBorder="1" applyAlignment="1" applyProtection="1">
      <alignment/>
      <protection/>
    </xf>
    <xf numFmtId="0" fontId="0" fillId="0" borderId="0" xfId="0" applyAlignment="1">
      <alignment horizontal="center"/>
    </xf>
    <xf numFmtId="0" fontId="0" fillId="0" borderId="0" xfId="0" applyAlignment="1" quotePrefix="1">
      <alignment horizontal="center"/>
    </xf>
    <xf numFmtId="3" fontId="0" fillId="0" borderId="0" xfId="0" applyNumberFormat="1" applyAlignment="1">
      <alignment/>
    </xf>
    <xf numFmtId="44" fontId="0" fillId="33" borderId="0" xfId="45" applyFont="1" applyFill="1" applyAlignment="1">
      <alignment/>
    </xf>
    <xf numFmtId="44" fontId="0" fillId="33" borderId="0" xfId="45" applyFont="1" applyFill="1" applyAlignment="1">
      <alignment/>
    </xf>
    <xf numFmtId="44" fontId="0" fillId="33" borderId="0" xfId="0" applyNumberFormat="1" applyFill="1" applyAlignment="1">
      <alignment/>
    </xf>
    <xf numFmtId="0" fontId="0" fillId="0" borderId="0" xfId="0" applyAlignment="1">
      <alignment horizontal="right"/>
    </xf>
    <xf numFmtId="44" fontId="0" fillId="0" borderId="0" xfId="45" applyFont="1" applyAlignment="1">
      <alignment/>
    </xf>
    <xf numFmtId="0" fontId="0" fillId="0" borderId="0" xfId="0" applyFont="1" applyBorder="1" applyAlignment="1">
      <alignment wrapText="1"/>
    </xf>
    <xf numFmtId="0" fontId="0" fillId="0" borderId="0" xfId="0" applyBorder="1" applyAlignment="1">
      <alignment/>
    </xf>
    <xf numFmtId="0" fontId="0" fillId="0" borderId="0" xfId="0" applyFill="1" applyAlignment="1">
      <alignment/>
    </xf>
    <xf numFmtId="44" fontId="0" fillId="0" borderId="0" xfId="45" applyFont="1" applyFill="1" applyAlignment="1">
      <alignment/>
    </xf>
    <xf numFmtId="44" fontId="2" fillId="0" borderId="0" xfId="45" applyFont="1" applyFill="1" applyAlignment="1">
      <alignment/>
    </xf>
    <xf numFmtId="0" fontId="11" fillId="0" borderId="0" xfId="0" applyFont="1" applyAlignment="1">
      <alignment horizontal="center"/>
    </xf>
    <xf numFmtId="0" fontId="0" fillId="0" borderId="0" xfId="0" applyFill="1" applyAlignment="1">
      <alignment/>
    </xf>
    <xf numFmtId="44" fontId="2" fillId="0" borderId="0" xfId="0" applyNumberFormat="1" applyFont="1" applyAlignment="1">
      <alignment/>
    </xf>
    <xf numFmtId="44" fontId="0" fillId="0" borderId="0" xfId="0" applyNumberFormat="1" applyFill="1" applyAlignment="1">
      <alignment/>
    </xf>
    <xf numFmtId="44" fontId="0" fillId="0" borderId="0" xfId="0" applyNumberFormat="1" applyFill="1" applyAlignment="1">
      <alignment/>
    </xf>
    <xf numFmtId="0" fontId="12" fillId="0" borderId="0" xfId="0" applyFont="1" applyAlignment="1">
      <alignment/>
    </xf>
    <xf numFmtId="38" fontId="6" fillId="0" borderId="11" xfId="0" applyNumberFormat="1" applyFont="1" applyFill="1" applyBorder="1" applyAlignment="1">
      <alignment horizontal="center" vertical="center"/>
    </xf>
    <xf numFmtId="38" fontId="6" fillId="0" borderId="11" xfId="0" applyNumberFormat="1" applyFont="1" applyFill="1" applyBorder="1" applyAlignment="1">
      <alignment horizontal="center" vertical="center" wrapText="1"/>
    </xf>
    <xf numFmtId="0" fontId="3" fillId="0" borderId="0" xfId="0" applyFont="1" applyAlignment="1">
      <alignment horizontal="center"/>
    </xf>
    <xf numFmtId="0" fontId="4" fillId="0" borderId="0" xfId="0" applyFont="1" applyAlignment="1">
      <alignment horizontal="center"/>
    </xf>
    <xf numFmtId="0" fontId="0" fillId="0" borderId="0" xfId="0" applyAlignment="1">
      <alignment wrapText="1"/>
    </xf>
    <xf numFmtId="169" fontId="0" fillId="0" borderId="0" xfId="0" applyNumberFormat="1" applyFill="1" applyAlignment="1">
      <alignment/>
    </xf>
    <xf numFmtId="174" fontId="0" fillId="0" borderId="0" xfId="0" applyNumberFormat="1" applyFill="1" applyAlignment="1">
      <alignment/>
    </xf>
    <xf numFmtId="0" fontId="0" fillId="33" borderId="0" xfId="0" applyFill="1" applyAlignment="1">
      <alignment/>
    </xf>
    <xf numFmtId="0" fontId="0" fillId="0" borderId="0" xfId="0" applyFont="1" applyBorder="1" applyAlignment="1">
      <alignment/>
    </xf>
    <xf numFmtId="0" fontId="0" fillId="0" borderId="0" xfId="0" applyFont="1" applyBorder="1" applyAlignment="1">
      <alignment horizontal="right"/>
    </xf>
    <xf numFmtId="0" fontId="0" fillId="0" borderId="0" xfId="0" applyFont="1" applyBorder="1" applyAlignment="1" quotePrefix="1">
      <alignment horizontal="center"/>
    </xf>
    <xf numFmtId="0" fontId="0" fillId="0" borderId="0" xfId="0" applyFont="1" applyBorder="1" applyAlignment="1">
      <alignment horizontal="right"/>
    </xf>
    <xf numFmtId="44" fontId="0" fillId="33" borderId="0" xfId="45" applyFont="1" applyFill="1" applyBorder="1" applyAlignment="1">
      <alignment/>
    </xf>
    <xf numFmtId="44" fontId="0" fillId="33" borderId="0" xfId="0" applyNumberFormat="1" applyFont="1" applyFill="1" applyBorder="1" applyAlignment="1">
      <alignment/>
    </xf>
    <xf numFmtId="0" fontId="0" fillId="0" borderId="0" xfId="0" applyFont="1" applyBorder="1" applyAlignment="1">
      <alignment/>
    </xf>
    <xf numFmtId="0" fontId="12" fillId="0" borderId="0" xfId="0" applyFont="1" applyBorder="1" applyAlignment="1">
      <alignment/>
    </xf>
    <xf numFmtId="0" fontId="0" fillId="0" borderId="16" xfId="0" applyBorder="1" applyAlignment="1">
      <alignment/>
    </xf>
    <xf numFmtId="0" fontId="0" fillId="0" borderId="16" xfId="0" applyBorder="1" applyAlignment="1">
      <alignment/>
    </xf>
    <xf numFmtId="0" fontId="0" fillId="0" borderId="16" xfId="0" applyFont="1" applyBorder="1" applyAlignment="1">
      <alignment/>
    </xf>
    <xf numFmtId="0" fontId="0" fillId="0" borderId="16" xfId="0" applyBorder="1" applyAlignment="1">
      <alignment wrapText="1"/>
    </xf>
    <xf numFmtId="0" fontId="0" fillId="0" borderId="16" xfId="0" applyFont="1" applyBorder="1" applyAlignment="1">
      <alignment wrapText="1"/>
    </xf>
    <xf numFmtId="8" fontId="0" fillId="0" borderId="0" xfId="0" applyNumberFormat="1" applyAlignment="1">
      <alignment/>
    </xf>
    <xf numFmtId="7" fontId="0" fillId="0" borderId="0" xfId="0" applyNumberFormat="1" applyAlignment="1">
      <alignment/>
    </xf>
    <xf numFmtId="8" fontId="0" fillId="33" borderId="0" xfId="0" applyNumberFormat="1" applyFont="1" applyFill="1" applyBorder="1" applyAlignment="1">
      <alignment/>
    </xf>
    <xf numFmtId="8" fontId="4" fillId="0" borderId="0" xfId="0" applyNumberFormat="1" applyFont="1" applyAlignment="1" applyProtection="1">
      <alignment/>
      <protection/>
    </xf>
    <xf numFmtId="8" fontId="10" fillId="0" borderId="0" xfId="0" applyNumberFormat="1" applyFont="1" applyFill="1" applyAlignment="1" applyProtection="1">
      <alignment/>
      <protection/>
    </xf>
    <xf numFmtId="0" fontId="0" fillId="0" borderId="0" xfId="0" applyFont="1" applyAlignment="1">
      <alignment/>
    </xf>
    <xf numFmtId="0" fontId="0" fillId="0" borderId="12" xfId="0" applyBorder="1" applyAlignment="1">
      <alignment horizontal="center" vertical="center"/>
    </xf>
    <xf numFmtId="0" fontId="0" fillId="0" borderId="13" xfId="0" applyBorder="1" applyAlignment="1">
      <alignment horizontal="center" vertical="center"/>
    </xf>
    <xf numFmtId="38" fontId="6" fillId="0" borderId="12" xfId="0" applyNumberFormat="1" applyFont="1" applyFill="1" applyBorder="1" applyAlignment="1">
      <alignment horizontal="center" vertical="center"/>
    </xf>
    <xf numFmtId="44" fontId="0" fillId="33" borderId="0" xfId="45" applyFont="1" applyFill="1" applyBorder="1" applyAlignment="1">
      <alignment/>
    </xf>
    <xf numFmtId="38" fontId="5" fillId="0" borderId="12" xfId="0" applyNumberFormat="1" applyFont="1" applyBorder="1" applyAlignment="1">
      <alignment horizontal="center" vertical="center" wrapText="1"/>
    </xf>
    <xf numFmtId="38" fontId="4" fillId="0" borderId="11" xfId="0" applyNumberFormat="1" applyFont="1" applyFill="1" applyBorder="1" applyAlignment="1" applyProtection="1">
      <alignment horizontal="center" vertical="center"/>
      <protection locked="0"/>
    </xf>
    <xf numFmtId="0" fontId="10" fillId="0" borderId="10" xfId="0" applyFont="1" applyFill="1" applyBorder="1" applyAlignment="1" applyProtection="1">
      <alignment horizontal="left" vertical="center" wrapText="1"/>
      <protection locked="0"/>
    </xf>
    <xf numFmtId="38" fontId="4" fillId="0" borderId="12" xfId="0" applyNumberFormat="1" applyFont="1" applyFill="1" applyBorder="1" applyAlignment="1" applyProtection="1">
      <alignment horizontal="center" vertical="center"/>
      <protection locked="0"/>
    </xf>
    <xf numFmtId="38" fontId="6" fillId="0" borderId="13" xfId="0" applyNumberFormat="1" applyFont="1" applyFill="1" applyBorder="1" applyAlignment="1">
      <alignment horizontal="center" vertical="center" wrapText="1"/>
    </xf>
    <xf numFmtId="38" fontId="6" fillId="0" borderId="12" xfId="0" applyNumberFormat="1"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7" fontId="4" fillId="34" borderId="0" xfId="0" applyNumberFormat="1" applyFont="1" applyFill="1" applyAlignment="1" applyProtection="1" quotePrefix="1">
      <alignment/>
      <protection locked="0"/>
    </xf>
    <xf numFmtId="44" fontId="0" fillId="17" borderId="0" xfId="45" applyFont="1" applyFill="1" applyAlignment="1">
      <alignment/>
    </xf>
    <xf numFmtId="44" fontId="0" fillId="19" borderId="0" xfId="45" applyFont="1" applyFill="1" applyAlignment="1">
      <alignment/>
    </xf>
    <xf numFmtId="44" fontId="0" fillId="19" borderId="0" xfId="0" applyNumberFormat="1" applyFill="1" applyAlignment="1">
      <alignment/>
    </xf>
    <xf numFmtId="44" fontId="0" fillId="19" borderId="0" xfId="45" applyFont="1" applyFill="1" applyAlignment="1">
      <alignment/>
    </xf>
    <xf numFmtId="3" fontId="0" fillId="17" borderId="0" xfId="0" applyNumberFormat="1" applyFill="1" applyAlignment="1">
      <alignment/>
    </xf>
    <xf numFmtId="0" fontId="0" fillId="17" borderId="0" xfId="0" applyFill="1" applyAlignment="1">
      <alignment/>
    </xf>
    <xf numFmtId="176" fontId="0" fillId="17" borderId="0" xfId="42" applyNumberFormat="1" applyFont="1" applyFill="1" applyAlignment="1">
      <alignment/>
    </xf>
    <xf numFmtId="37" fontId="0" fillId="17" borderId="0" xfId="42" applyNumberFormat="1" applyFont="1" applyFill="1" applyAlignment="1">
      <alignment/>
    </xf>
    <xf numFmtId="1" fontId="0" fillId="33" borderId="0" xfId="45" applyNumberFormat="1" applyFont="1" applyFill="1" applyAlignment="1">
      <alignment/>
    </xf>
    <xf numFmtId="3" fontId="0" fillId="19" borderId="14" xfId="0" applyNumberFormat="1" applyFill="1" applyBorder="1" applyAlignment="1">
      <alignment horizontal="center"/>
    </xf>
    <xf numFmtId="0" fontId="0" fillId="0" borderId="0" xfId="0" applyAlignment="1">
      <alignment horizontal="left" wrapText="1"/>
    </xf>
    <xf numFmtId="0" fontId="0" fillId="0" borderId="0" xfId="0" applyAlignment="1">
      <alignment wrapText="1"/>
    </xf>
    <xf numFmtId="0" fontId="14" fillId="0" borderId="0" xfId="0" applyFont="1" applyAlignment="1">
      <alignment horizontal="center" wrapText="1"/>
    </xf>
    <xf numFmtId="0" fontId="3" fillId="0" borderId="0" xfId="0" applyFont="1" applyAlignment="1">
      <alignment wrapText="1"/>
    </xf>
    <xf numFmtId="0" fontId="0" fillId="0" borderId="0" xfId="0" applyAlignment="1">
      <alignment/>
    </xf>
    <xf numFmtId="0" fontId="13" fillId="0" borderId="0" xfId="0" applyFont="1" applyAlignment="1">
      <alignment horizontal="center" wrapText="1"/>
    </xf>
    <xf numFmtId="0" fontId="1" fillId="0" borderId="0" xfId="0" applyFont="1" applyAlignment="1">
      <alignment wrapText="1"/>
    </xf>
    <xf numFmtId="44" fontId="0" fillId="0" borderId="0" xfId="45" applyFont="1" applyAlignment="1">
      <alignment/>
    </xf>
    <xf numFmtId="0" fontId="11" fillId="0" borderId="0" xfId="0" applyFont="1" applyAlignment="1">
      <alignment horizontal="center"/>
    </xf>
    <xf numFmtId="0" fontId="0" fillId="0" borderId="0" xfId="0" applyBorder="1" applyAlignment="1">
      <alignment horizontal="center"/>
    </xf>
    <xf numFmtId="44" fontId="0" fillId="17" borderId="0" xfId="0" applyNumberFormat="1" applyFill="1" applyAlignment="1">
      <alignment/>
    </xf>
    <xf numFmtId="0" fontId="0" fillId="17" borderId="0" xfId="0" applyFill="1" applyAlignment="1">
      <alignment/>
    </xf>
    <xf numFmtId="0" fontId="0" fillId="35" borderId="0" xfId="0" applyFill="1" applyBorder="1" applyAlignment="1">
      <alignment wrapText="1"/>
    </xf>
    <xf numFmtId="0" fontId="0" fillId="35" borderId="0" xfId="0" applyFill="1" applyAlignment="1">
      <alignment wrapText="1"/>
    </xf>
    <xf numFmtId="0" fontId="0" fillId="0" borderId="0" xfId="0" applyFill="1" applyAlignment="1">
      <alignment/>
    </xf>
    <xf numFmtId="0" fontId="12" fillId="0" borderId="0" xfId="0" applyFont="1" applyAlignment="1">
      <alignment horizontal="center"/>
    </xf>
    <xf numFmtId="0" fontId="0" fillId="0" borderId="0" xfId="0" applyFont="1" applyAlignment="1">
      <alignment/>
    </xf>
    <xf numFmtId="0" fontId="1" fillId="0" borderId="0" xfId="0" applyFont="1" applyAlignment="1">
      <alignment horizontal="center" wrapText="1"/>
    </xf>
    <xf numFmtId="0" fontId="0" fillId="0" borderId="0" xfId="0" applyAlignment="1">
      <alignment horizontal="center" wrapText="1"/>
    </xf>
    <xf numFmtId="0" fontId="0" fillId="0" borderId="0" xfId="0" applyFont="1" applyBorder="1" applyAlignment="1">
      <alignment wrapText="1"/>
    </xf>
    <xf numFmtId="0" fontId="0" fillId="0" borderId="0" xfId="0" applyFont="1" applyBorder="1" applyAlignment="1">
      <alignment wrapText="1"/>
    </xf>
    <xf numFmtId="0" fontId="11" fillId="0" borderId="0" xfId="0" applyFont="1" applyAlignment="1">
      <alignment horizontal="center" vertical="center"/>
    </xf>
    <xf numFmtId="0" fontId="12" fillId="0" borderId="0" xfId="0" applyFont="1" applyAlignment="1">
      <alignment horizontal="center" vertical="center"/>
    </xf>
    <xf numFmtId="0" fontId="0" fillId="35" borderId="0" xfId="0" applyFill="1" applyAlignment="1">
      <alignment/>
    </xf>
    <xf numFmtId="0" fontId="0" fillId="35" borderId="0" xfId="0" applyFill="1" applyBorder="1" applyAlignment="1">
      <alignment/>
    </xf>
    <xf numFmtId="169" fontId="0" fillId="33" borderId="0" xfId="45" applyNumberFormat="1" applyFont="1" applyFill="1" applyAlignment="1" quotePrefix="1">
      <alignment/>
    </xf>
    <xf numFmtId="169" fontId="0" fillId="33" borderId="0" xfId="0" applyNumberFormat="1" applyFill="1" applyAlignment="1">
      <alignment/>
    </xf>
    <xf numFmtId="0" fontId="0" fillId="0" borderId="0" xfId="0" applyAlignment="1">
      <alignment horizontal="right"/>
    </xf>
    <xf numFmtId="169" fontId="0" fillId="34" borderId="0" xfId="0" applyNumberFormat="1" applyFill="1" applyAlignment="1">
      <alignment/>
    </xf>
    <xf numFmtId="0" fontId="0" fillId="34" borderId="0" xfId="0" applyFill="1" applyAlignment="1">
      <alignment/>
    </xf>
    <xf numFmtId="0" fontId="0" fillId="0" borderId="0" xfId="0" applyBorder="1" applyAlignment="1">
      <alignment/>
    </xf>
    <xf numFmtId="44" fontId="0" fillId="33" borderId="0" xfId="0" applyNumberFormat="1" applyFill="1" applyAlignment="1">
      <alignment/>
    </xf>
    <xf numFmtId="44" fontId="2" fillId="34" borderId="0" xfId="0" applyNumberFormat="1" applyFont="1" applyFill="1" applyAlignment="1">
      <alignment/>
    </xf>
    <xf numFmtId="3" fontId="0" fillId="34" borderId="0" xfId="0" applyNumberFormat="1" applyFill="1" applyAlignment="1">
      <alignment/>
    </xf>
    <xf numFmtId="0" fontId="0" fillId="0" borderId="0" xfId="0" applyFont="1" applyBorder="1" applyAlignment="1">
      <alignment horizontal="right" wrapText="1"/>
    </xf>
    <xf numFmtId="0" fontId="1" fillId="35" borderId="0" xfId="0" applyFont="1" applyFill="1" applyBorder="1" applyAlignment="1">
      <alignment horizontal="center"/>
    </xf>
    <xf numFmtId="0" fontId="0" fillId="35" borderId="0" xfId="0" applyFont="1" applyFill="1" applyBorder="1" applyAlignment="1">
      <alignment horizontal="center"/>
    </xf>
    <xf numFmtId="0" fontId="0" fillId="0" borderId="0" xfId="0" applyFill="1" applyAlignment="1">
      <alignment wrapText="1"/>
    </xf>
    <xf numFmtId="0" fontId="3" fillId="0" borderId="0" xfId="0" applyFont="1" applyBorder="1" applyAlignment="1">
      <alignment horizontal="center" wrapText="1"/>
    </xf>
    <xf numFmtId="0" fontId="3" fillId="0" borderId="0" xfId="0" applyFont="1" applyBorder="1" applyAlignment="1">
      <alignment horizontal="center"/>
    </xf>
    <xf numFmtId="0" fontId="0" fillId="0" borderId="0" xfId="0" applyAlignment="1">
      <alignment horizontal="center"/>
    </xf>
    <xf numFmtId="38" fontId="4" fillId="0" borderId="0" xfId="0" applyNumberFormat="1" applyFont="1" applyBorder="1" applyAlignment="1">
      <alignment wrapText="1"/>
    </xf>
    <xf numFmtId="0" fontId="4" fillId="0" borderId="0" xfId="0" applyFont="1" applyAlignment="1">
      <alignment/>
    </xf>
    <xf numFmtId="0" fontId="3" fillId="0" borderId="0" xfId="0" applyFont="1" applyAlignment="1">
      <alignment horizontal="center"/>
    </xf>
    <xf numFmtId="0" fontId="4" fillId="0" borderId="0" xfId="0" applyFont="1" applyAlignment="1">
      <alignment horizontal="center"/>
    </xf>
    <xf numFmtId="0" fontId="4" fillId="0" borderId="0" xfId="0" applyFont="1" applyAlignment="1" applyProtection="1">
      <alignment horizontal="center" wrapText="1"/>
      <protection/>
    </xf>
    <xf numFmtId="0" fontId="0" fillId="0" borderId="0" xfId="0" applyFont="1" applyAlignment="1">
      <alignment horizont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Percent 2"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495300</xdr:colOff>
      <xdr:row>0</xdr:row>
      <xdr:rowOff>76200</xdr:rowOff>
    </xdr:from>
    <xdr:to>
      <xdr:col>6</xdr:col>
      <xdr:colOff>66675</xdr:colOff>
      <xdr:row>3</xdr:row>
      <xdr:rowOff>104775</xdr:rowOff>
    </xdr:to>
    <xdr:pic>
      <xdr:nvPicPr>
        <xdr:cNvPr id="1" name="Picture 1"/>
        <xdr:cNvPicPr preferRelativeResize="1">
          <a:picLocks noChangeAspect="1"/>
        </xdr:cNvPicPr>
      </xdr:nvPicPr>
      <xdr:blipFill>
        <a:blip r:embed="rId1"/>
        <a:stretch>
          <a:fillRect/>
        </a:stretch>
      </xdr:blipFill>
      <xdr:spPr>
        <a:xfrm>
          <a:off x="1714500" y="76200"/>
          <a:ext cx="2009775" cy="51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125"/>
  <sheetViews>
    <sheetView zoomScalePageLayoutView="0" workbookViewId="0" topLeftCell="A1">
      <selection activeCell="A6" sqref="A6:I8"/>
    </sheetView>
  </sheetViews>
  <sheetFormatPr defaultColWidth="9.140625" defaultRowHeight="12.75"/>
  <sheetData>
    <row r="1" spans="1:9" ht="12.75">
      <c r="A1" s="114"/>
      <c r="B1" s="112"/>
      <c r="C1" s="112"/>
      <c r="D1" s="112"/>
      <c r="E1" s="112"/>
      <c r="F1" s="115"/>
      <c r="G1" s="115"/>
      <c r="H1" s="115"/>
      <c r="I1" s="115"/>
    </row>
    <row r="2" spans="1:9" ht="12.75">
      <c r="A2" s="112"/>
      <c r="B2" s="112"/>
      <c r="C2" s="112"/>
      <c r="D2" s="112"/>
      <c r="E2" s="112"/>
      <c r="F2" s="115"/>
      <c r="G2" s="115"/>
      <c r="H2" s="115"/>
      <c r="I2" s="115"/>
    </row>
    <row r="3" spans="1:9" ht="12.75">
      <c r="A3" s="112"/>
      <c r="B3" s="112"/>
      <c r="C3" s="112"/>
      <c r="D3" s="112"/>
      <c r="E3" s="112"/>
      <c r="F3" s="115"/>
      <c r="G3" s="115"/>
      <c r="H3" s="115"/>
      <c r="I3" s="115"/>
    </row>
    <row r="4" spans="1:9" ht="12.75">
      <c r="A4" s="112"/>
      <c r="B4" s="112"/>
      <c r="C4" s="112"/>
      <c r="D4" s="112"/>
      <c r="E4" s="112"/>
      <c r="F4" s="115"/>
      <c r="G4" s="115"/>
      <c r="H4" s="115"/>
      <c r="I4" s="115"/>
    </row>
    <row r="5" spans="1:9" ht="12.75">
      <c r="A5" s="65"/>
      <c r="B5" s="65"/>
      <c r="C5" s="65"/>
      <c r="D5" s="65"/>
      <c r="E5" s="65"/>
      <c r="F5" s="1"/>
      <c r="G5" s="1"/>
      <c r="H5" s="1"/>
      <c r="I5" s="1"/>
    </row>
    <row r="6" spans="1:9" ht="12.75">
      <c r="A6" s="116" t="s">
        <v>90</v>
      </c>
      <c r="B6" s="116"/>
      <c r="C6" s="116"/>
      <c r="D6" s="116"/>
      <c r="E6" s="116"/>
      <c r="F6" s="116"/>
      <c r="G6" s="116"/>
      <c r="H6" s="116"/>
      <c r="I6" s="116"/>
    </row>
    <row r="7" spans="1:9" ht="12.75">
      <c r="A7" s="116"/>
      <c r="B7" s="116"/>
      <c r="C7" s="116"/>
      <c r="D7" s="116"/>
      <c r="E7" s="116"/>
      <c r="F7" s="116"/>
      <c r="G7" s="116"/>
      <c r="H7" s="116"/>
      <c r="I7" s="116"/>
    </row>
    <row r="8" spans="1:9" ht="12.75">
      <c r="A8" s="116"/>
      <c r="B8" s="116"/>
      <c r="C8" s="116"/>
      <c r="D8" s="116"/>
      <c r="E8" s="116"/>
      <c r="F8" s="116"/>
      <c r="G8" s="116"/>
      <c r="H8" s="116"/>
      <c r="I8" s="116"/>
    </row>
    <row r="9" ht="12.75">
      <c r="A9" s="87"/>
    </row>
    <row r="10" spans="1:9" ht="12.75">
      <c r="A10" s="111" t="s">
        <v>111</v>
      </c>
      <c r="B10" s="111"/>
      <c r="C10" s="111"/>
      <c r="D10" s="111"/>
      <c r="E10" s="111"/>
      <c r="F10" s="111"/>
      <c r="G10" s="111"/>
      <c r="H10" s="111"/>
      <c r="I10" s="111"/>
    </row>
    <row r="11" spans="1:9" ht="12.75">
      <c r="A11" s="111"/>
      <c r="B11" s="111"/>
      <c r="C11" s="111"/>
      <c r="D11" s="111"/>
      <c r="E11" s="111"/>
      <c r="F11" s="111"/>
      <c r="G11" s="111"/>
      <c r="H11" s="111"/>
      <c r="I11" s="111"/>
    </row>
    <row r="12" spans="1:9" ht="12.75">
      <c r="A12" s="111"/>
      <c r="B12" s="111"/>
      <c r="C12" s="111"/>
      <c r="D12" s="111"/>
      <c r="E12" s="111"/>
      <c r="F12" s="111"/>
      <c r="G12" s="111"/>
      <c r="H12" s="111"/>
      <c r="I12" s="111"/>
    </row>
    <row r="13" spans="1:9" ht="12.75">
      <c r="A13" s="111"/>
      <c r="B13" s="111"/>
      <c r="C13" s="111"/>
      <c r="D13" s="111"/>
      <c r="E13" s="111"/>
      <c r="F13" s="111"/>
      <c r="G13" s="111"/>
      <c r="H13" s="111"/>
      <c r="I13" s="111"/>
    </row>
    <row r="14" spans="1:9" ht="12.75">
      <c r="A14" s="111"/>
      <c r="B14" s="111"/>
      <c r="C14" s="111"/>
      <c r="D14" s="111"/>
      <c r="E14" s="111"/>
      <c r="F14" s="111"/>
      <c r="G14" s="111"/>
      <c r="H14" s="111"/>
      <c r="I14" s="111"/>
    </row>
    <row r="15" spans="1:9" ht="12.75">
      <c r="A15" s="111"/>
      <c r="B15" s="111"/>
      <c r="C15" s="111"/>
      <c r="D15" s="111"/>
      <c r="E15" s="111"/>
      <c r="F15" s="111"/>
      <c r="G15" s="111"/>
      <c r="H15" s="111"/>
      <c r="I15" s="111"/>
    </row>
    <row r="17" spans="1:9" ht="12.75">
      <c r="A17" s="112" t="s">
        <v>112</v>
      </c>
      <c r="B17" s="112"/>
      <c r="C17" s="112"/>
      <c r="D17" s="112"/>
      <c r="E17" s="112"/>
      <c r="F17" s="112"/>
      <c r="G17" s="112"/>
      <c r="H17" s="112"/>
      <c r="I17" s="112"/>
    </row>
    <row r="18" spans="1:9" ht="12.75">
      <c r="A18" s="112"/>
      <c r="B18" s="112"/>
      <c r="C18" s="112"/>
      <c r="D18" s="112"/>
      <c r="E18" s="112"/>
      <c r="F18" s="112"/>
      <c r="G18" s="112"/>
      <c r="H18" s="112"/>
      <c r="I18" s="112"/>
    </row>
    <row r="19" spans="1:9" ht="12.75">
      <c r="A19" s="112"/>
      <c r="B19" s="112"/>
      <c r="C19" s="112"/>
      <c r="D19" s="112"/>
      <c r="E19" s="112"/>
      <c r="F19" s="112"/>
      <c r="G19" s="112"/>
      <c r="H19" s="112"/>
      <c r="I19" s="112"/>
    </row>
    <row r="20" spans="1:9" ht="12.75">
      <c r="A20" s="112"/>
      <c r="B20" s="112"/>
      <c r="C20" s="112"/>
      <c r="D20" s="112"/>
      <c r="E20" s="112"/>
      <c r="F20" s="112"/>
      <c r="G20" s="112"/>
      <c r="H20" s="112"/>
      <c r="I20" s="112"/>
    </row>
    <row r="21" spans="1:9" ht="12.75">
      <c r="A21" s="112"/>
      <c r="B21" s="112"/>
      <c r="C21" s="112"/>
      <c r="D21" s="112"/>
      <c r="E21" s="112"/>
      <c r="F21" s="112"/>
      <c r="G21" s="112"/>
      <c r="H21" s="112"/>
      <c r="I21" s="112"/>
    </row>
    <row r="22" spans="1:9" ht="12.75">
      <c r="A22" s="112"/>
      <c r="B22" s="112"/>
      <c r="C22" s="112"/>
      <c r="D22" s="112"/>
      <c r="E22" s="112"/>
      <c r="F22" s="112"/>
      <c r="G22" s="112"/>
      <c r="H22" s="112"/>
      <c r="I22" s="112"/>
    </row>
    <row r="23" ht="12.75">
      <c r="A23" t="s">
        <v>113</v>
      </c>
    </row>
    <row r="24" ht="12.75">
      <c r="A24" t="s">
        <v>114</v>
      </c>
    </row>
    <row r="26" spans="1:9" ht="12.75">
      <c r="A26" s="112" t="s">
        <v>95</v>
      </c>
      <c r="B26" s="112"/>
      <c r="C26" s="112"/>
      <c r="D26" s="112"/>
      <c r="E26" s="112"/>
      <c r="F26" s="112"/>
      <c r="G26" s="112"/>
      <c r="H26" s="112"/>
      <c r="I26" s="112"/>
    </row>
    <row r="27" spans="1:9" ht="12.75">
      <c r="A27" s="112"/>
      <c r="B27" s="112"/>
      <c r="C27" s="112"/>
      <c r="D27" s="112"/>
      <c r="E27" s="112"/>
      <c r="F27" s="112"/>
      <c r="G27" s="112"/>
      <c r="H27" s="112"/>
      <c r="I27" s="112"/>
    </row>
    <row r="28" spans="1:9" ht="12.75">
      <c r="A28" s="112"/>
      <c r="B28" s="112"/>
      <c r="C28" s="112"/>
      <c r="D28" s="112"/>
      <c r="E28" s="112"/>
      <c r="F28" s="112"/>
      <c r="G28" s="112"/>
      <c r="H28" s="112"/>
      <c r="I28" s="112"/>
    </row>
    <row r="30" spans="1:9" ht="12.75">
      <c r="A30" s="111" t="s">
        <v>91</v>
      </c>
      <c r="B30" s="111"/>
      <c r="C30" s="111"/>
      <c r="D30" s="111"/>
      <c r="E30" s="111"/>
      <c r="F30" s="111"/>
      <c r="G30" s="111"/>
      <c r="H30" s="111"/>
      <c r="I30" s="111"/>
    </row>
    <row r="31" spans="1:9" ht="12.75">
      <c r="A31" s="111"/>
      <c r="B31" s="111"/>
      <c r="C31" s="111"/>
      <c r="D31" s="111"/>
      <c r="E31" s="111"/>
      <c r="F31" s="111"/>
      <c r="G31" s="111"/>
      <c r="H31" s="111"/>
      <c r="I31" s="111"/>
    </row>
    <row r="32" spans="1:9" ht="12.75">
      <c r="A32" s="111"/>
      <c r="B32" s="111"/>
      <c r="C32" s="111"/>
      <c r="D32" s="111"/>
      <c r="E32" s="111"/>
      <c r="F32" s="111"/>
      <c r="G32" s="111"/>
      <c r="H32" s="111"/>
      <c r="I32" s="111"/>
    </row>
    <row r="33" spans="1:9" ht="12.75">
      <c r="A33" s="115"/>
      <c r="B33" s="115"/>
      <c r="C33" s="115"/>
      <c r="D33" s="115"/>
      <c r="E33" s="115"/>
      <c r="F33" s="115"/>
      <c r="G33" s="115"/>
      <c r="H33" s="115"/>
      <c r="I33" s="115"/>
    </row>
    <row r="35" spans="1:9" ht="12.75">
      <c r="A35" s="113" t="s">
        <v>92</v>
      </c>
      <c r="B35" s="113"/>
      <c r="C35" s="113"/>
      <c r="D35" s="113"/>
      <c r="E35" s="113"/>
      <c r="F35" s="113"/>
      <c r="G35" s="113"/>
      <c r="H35" s="113"/>
      <c r="I35" s="113"/>
    </row>
    <row r="36" spans="1:9" ht="12.75">
      <c r="A36" s="113"/>
      <c r="B36" s="113"/>
      <c r="C36" s="113"/>
      <c r="D36" s="113"/>
      <c r="E36" s="113"/>
      <c r="F36" s="113"/>
      <c r="G36" s="113"/>
      <c r="H36" s="113"/>
      <c r="I36" s="113"/>
    </row>
    <row r="38" spans="1:9" ht="12.75">
      <c r="A38" s="112" t="s">
        <v>96</v>
      </c>
      <c r="B38" s="112"/>
      <c r="C38" s="112"/>
      <c r="D38" s="112"/>
      <c r="E38" s="112"/>
      <c r="F38" s="112"/>
      <c r="G38" s="112"/>
      <c r="H38" s="112"/>
      <c r="I38" s="112"/>
    </row>
    <row r="39" spans="1:9" ht="12.75">
      <c r="A39" s="112"/>
      <c r="B39" s="112"/>
      <c r="C39" s="112"/>
      <c r="D39" s="112"/>
      <c r="E39" s="112"/>
      <c r="F39" s="112"/>
      <c r="G39" s="112"/>
      <c r="H39" s="112"/>
      <c r="I39" s="112"/>
    </row>
    <row r="40" spans="1:9" ht="12.75">
      <c r="A40" s="112"/>
      <c r="B40" s="112"/>
      <c r="C40" s="112"/>
      <c r="D40" s="112"/>
      <c r="E40" s="112"/>
      <c r="F40" s="112"/>
      <c r="G40" s="112"/>
      <c r="H40" s="112"/>
      <c r="I40" s="112"/>
    </row>
    <row r="41" spans="1:9" ht="12.75">
      <c r="A41" s="112"/>
      <c r="B41" s="112"/>
      <c r="C41" s="112"/>
      <c r="D41" s="112"/>
      <c r="E41" s="112"/>
      <c r="F41" s="112"/>
      <c r="G41" s="112"/>
      <c r="H41" s="112"/>
      <c r="I41" s="112"/>
    </row>
    <row r="43" spans="1:9" ht="12.75">
      <c r="A43" s="112" t="s">
        <v>97</v>
      </c>
      <c r="B43" s="112"/>
      <c r="C43" s="112"/>
      <c r="D43" s="112"/>
      <c r="E43" s="112"/>
      <c r="F43" s="112"/>
      <c r="G43" s="112"/>
      <c r="H43" s="112"/>
      <c r="I43" s="112"/>
    </row>
    <row r="44" spans="1:9" ht="12.75">
      <c r="A44" s="112"/>
      <c r="B44" s="112"/>
      <c r="C44" s="112"/>
      <c r="D44" s="112"/>
      <c r="E44" s="112"/>
      <c r="F44" s="112"/>
      <c r="G44" s="112"/>
      <c r="H44" s="112"/>
      <c r="I44" s="112"/>
    </row>
    <row r="45" spans="1:9" ht="12.75">
      <c r="A45" s="112"/>
      <c r="B45" s="112"/>
      <c r="C45" s="112"/>
      <c r="D45" s="112"/>
      <c r="E45" s="112"/>
      <c r="F45" s="112"/>
      <c r="G45" s="112"/>
      <c r="H45" s="112"/>
      <c r="I45" s="112"/>
    </row>
    <row r="46" spans="1:9" ht="12.75">
      <c r="A46" s="112"/>
      <c r="B46" s="112"/>
      <c r="C46" s="112"/>
      <c r="D46" s="112"/>
      <c r="E46" s="112"/>
      <c r="F46" s="112"/>
      <c r="G46" s="112"/>
      <c r="H46" s="112"/>
      <c r="I46" s="112"/>
    </row>
    <row r="47" spans="1:9" ht="12.75">
      <c r="A47" s="112"/>
      <c r="B47" s="112"/>
      <c r="C47" s="112"/>
      <c r="D47" s="112"/>
      <c r="E47" s="112"/>
      <c r="F47" s="112"/>
      <c r="G47" s="112"/>
      <c r="H47" s="112"/>
      <c r="I47" s="112"/>
    </row>
    <row r="49" spans="1:9" ht="12.75">
      <c r="A49" s="112" t="s">
        <v>101</v>
      </c>
      <c r="B49" s="112"/>
      <c r="C49" s="112"/>
      <c r="D49" s="112"/>
      <c r="E49" s="112"/>
      <c r="F49" s="112"/>
      <c r="G49" s="112"/>
      <c r="H49" s="112"/>
      <c r="I49" s="112"/>
    </row>
    <row r="50" spans="1:9" ht="12.75">
      <c r="A50" s="112"/>
      <c r="B50" s="112"/>
      <c r="C50" s="112"/>
      <c r="D50" s="112"/>
      <c r="E50" s="112"/>
      <c r="F50" s="112"/>
      <c r="G50" s="112"/>
      <c r="H50" s="112"/>
      <c r="I50" s="112"/>
    </row>
    <row r="51" spans="1:9" ht="12.75">
      <c r="A51" s="112"/>
      <c r="B51" s="112"/>
      <c r="C51" s="112"/>
      <c r="D51" s="112"/>
      <c r="E51" s="112"/>
      <c r="F51" s="112"/>
      <c r="G51" s="112"/>
      <c r="H51" s="112"/>
      <c r="I51" s="112"/>
    </row>
    <row r="52" spans="1:9" ht="12.75">
      <c r="A52" s="112"/>
      <c r="B52" s="112"/>
      <c r="C52" s="112"/>
      <c r="D52" s="112"/>
      <c r="E52" s="112"/>
      <c r="F52" s="112"/>
      <c r="G52" s="112"/>
      <c r="H52" s="112"/>
      <c r="I52" s="112"/>
    </row>
    <row r="53" spans="1:9" ht="12.75">
      <c r="A53" s="112"/>
      <c r="B53" s="112"/>
      <c r="C53" s="112"/>
      <c r="D53" s="112"/>
      <c r="E53" s="112"/>
      <c r="F53" s="112"/>
      <c r="G53" s="112"/>
      <c r="H53" s="112"/>
      <c r="I53" s="112"/>
    </row>
    <row r="54" spans="1:9" ht="12.75">
      <c r="A54" s="112"/>
      <c r="B54" s="112"/>
      <c r="C54" s="112"/>
      <c r="D54" s="112"/>
      <c r="E54" s="112"/>
      <c r="F54" s="112"/>
      <c r="G54" s="112"/>
      <c r="H54" s="112"/>
      <c r="I54" s="112"/>
    </row>
    <row r="56" spans="1:9" ht="12.75">
      <c r="A56" s="112" t="s">
        <v>102</v>
      </c>
      <c r="B56" s="112"/>
      <c r="C56" s="112"/>
      <c r="D56" s="112"/>
      <c r="E56" s="112"/>
      <c r="F56" s="112"/>
      <c r="G56" s="112"/>
      <c r="H56" s="112"/>
      <c r="I56" s="112"/>
    </row>
    <row r="57" spans="1:9" ht="12.75">
      <c r="A57" s="112"/>
      <c r="B57" s="112"/>
      <c r="C57" s="112"/>
      <c r="D57" s="112"/>
      <c r="E57" s="112"/>
      <c r="F57" s="112"/>
      <c r="G57" s="112"/>
      <c r="H57" s="112"/>
      <c r="I57" s="112"/>
    </row>
    <row r="58" spans="1:9" ht="12.75">
      <c r="A58" s="112"/>
      <c r="B58" s="112"/>
      <c r="C58" s="112"/>
      <c r="D58" s="112"/>
      <c r="E58" s="112"/>
      <c r="F58" s="112"/>
      <c r="G58" s="112"/>
      <c r="H58" s="112"/>
      <c r="I58" s="112"/>
    </row>
    <row r="59" spans="1:9" ht="12.75">
      <c r="A59" s="112"/>
      <c r="B59" s="112"/>
      <c r="C59" s="112"/>
      <c r="D59" s="112"/>
      <c r="E59" s="112"/>
      <c r="F59" s="112"/>
      <c r="G59" s="112"/>
      <c r="H59" s="112"/>
      <c r="I59" s="112"/>
    </row>
    <row r="60" spans="1:9" ht="12.75">
      <c r="A60" s="112"/>
      <c r="B60" s="112"/>
      <c r="C60" s="112"/>
      <c r="D60" s="112"/>
      <c r="E60" s="112"/>
      <c r="F60" s="112"/>
      <c r="G60" s="112"/>
      <c r="H60" s="112"/>
      <c r="I60" s="112"/>
    </row>
    <row r="61" spans="1:9" ht="12.75">
      <c r="A61" s="112"/>
      <c r="B61" s="112"/>
      <c r="C61" s="112"/>
      <c r="D61" s="112"/>
      <c r="E61" s="112"/>
      <c r="F61" s="112"/>
      <c r="G61" s="112"/>
      <c r="H61" s="112"/>
      <c r="I61" s="112"/>
    </row>
    <row r="63" spans="1:9" ht="12.75">
      <c r="A63" s="117" t="s">
        <v>107</v>
      </c>
      <c r="B63" s="112"/>
      <c r="C63" s="112"/>
      <c r="D63" s="112"/>
      <c r="E63" s="112"/>
      <c r="F63" s="112"/>
      <c r="G63" s="112"/>
      <c r="H63" s="112"/>
      <c r="I63" s="112"/>
    </row>
    <row r="64" spans="1:9" ht="12.75">
      <c r="A64" s="112"/>
      <c r="B64" s="112"/>
      <c r="C64" s="112"/>
      <c r="D64" s="112"/>
      <c r="E64" s="112"/>
      <c r="F64" s="112"/>
      <c r="G64" s="112"/>
      <c r="H64" s="112"/>
      <c r="I64" s="112"/>
    </row>
    <row r="65" spans="1:9" ht="12.75">
      <c r="A65" s="112"/>
      <c r="B65" s="112"/>
      <c r="C65" s="112"/>
      <c r="D65" s="112"/>
      <c r="E65" s="112"/>
      <c r="F65" s="112"/>
      <c r="G65" s="112"/>
      <c r="H65" s="112"/>
      <c r="I65" s="112"/>
    </row>
    <row r="66" spans="1:9" ht="12.75">
      <c r="A66" s="112"/>
      <c r="B66" s="112"/>
      <c r="C66" s="112"/>
      <c r="D66" s="112"/>
      <c r="E66" s="112"/>
      <c r="F66" s="112"/>
      <c r="G66" s="112"/>
      <c r="H66" s="112"/>
      <c r="I66" s="112"/>
    </row>
    <row r="67" spans="1:9" ht="12.75">
      <c r="A67" s="112"/>
      <c r="B67" s="112"/>
      <c r="C67" s="112"/>
      <c r="D67" s="112"/>
      <c r="E67" s="112"/>
      <c r="F67" s="112"/>
      <c r="G67" s="112"/>
      <c r="H67" s="112"/>
      <c r="I67" s="112"/>
    </row>
    <row r="69" spans="1:9" ht="12.75">
      <c r="A69" s="112" t="s">
        <v>108</v>
      </c>
      <c r="B69" s="112"/>
      <c r="C69" s="112"/>
      <c r="D69" s="112"/>
      <c r="E69" s="112"/>
      <c r="F69" s="112"/>
      <c r="G69" s="112"/>
      <c r="H69" s="112"/>
      <c r="I69" s="112"/>
    </row>
    <row r="70" spans="1:9" ht="12.75">
      <c r="A70" s="112"/>
      <c r="B70" s="112"/>
      <c r="C70" s="112"/>
      <c r="D70" s="112"/>
      <c r="E70" s="112"/>
      <c r="F70" s="112"/>
      <c r="G70" s="112"/>
      <c r="H70" s="112"/>
      <c r="I70" s="112"/>
    </row>
    <row r="71" spans="1:9" ht="12.75">
      <c r="A71" s="112"/>
      <c r="B71" s="112"/>
      <c r="C71" s="112"/>
      <c r="D71" s="112"/>
      <c r="E71" s="112"/>
      <c r="F71" s="112"/>
      <c r="G71" s="112"/>
      <c r="H71" s="112"/>
      <c r="I71" s="112"/>
    </row>
    <row r="73" spans="1:9" ht="12.75">
      <c r="A73" s="113" t="s">
        <v>93</v>
      </c>
      <c r="B73" s="113"/>
      <c r="C73" s="113"/>
      <c r="D73" s="113"/>
      <c r="E73" s="113"/>
      <c r="F73" s="113"/>
      <c r="G73" s="113"/>
      <c r="H73" s="113"/>
      <c r="I73" s="113"/>
    </row>
    <row r="74" spans="1:9" ht="12.75">
      <c r="A74" s="113"/>
      <c r="B74" s="113"/>
      <c r="C74" s="113"/>
      <c r="D74" s="113"/>
      <c r="E74" s="113"/>
      <c r="F74" s="113"/>
      <c r="G74" s="113"/>
      <c r="H74" s="113"/>
      <c r="I74" s="113"/>
    </row>
    <row r="76" spans="1:9" ht="12.75">
      <c r="A76" s="112" t="s">
        <v>103</v>
      </c>
      <c r="B76" s="112"/>
      <c r="C76" s="112"/>
      <c r="D76" s="112"/>
      <c r="E76" s="112"/>
      <c r="F76" s="112"/>
      <c r="G76" s="112"/>
      <c r="H76" s="112"/>
      <c r="I76" s="112"/>
    </row>
    <row r="77" spans="1:9" ht="12.75">
      <c r="A77" s="112"/>
      <c r="B77" s="112"/>
      <c r="C77" s="112"/>
      <c r="D77" s="112"/>
      <c r="E77" s="112"/>
      <c r="F77" s="112"/>
      <c r="G77" s="112"/>
      <c r="H77" s="112"/>
      <c r="I77" s="112"/>
    </row>
    <row r="78" spans="1:9" ht="12.75">
      <c r="A78" s="112"/>
      <c r="B78" s="112"/>
      <c r="C78" s="112"/>
      <c r="D78" s="112"/>
      <c r="E78" s="112"/>
      <c r="F78" s="112"/>
      <c r="G78" s="112"/>
      <c r="H78" s="112"/>
      <c r="I78" s="112"/>
    </row>
    <row r="79" spans="1:9" ht="12.75">
      <c r="A79" s="112"/>
      <c r="B79" s="112"/>
      <c r="C79" s="112"/>
      <c r="D79" s="112"/>
      <c r="E79" s="112"/>
      <c r="F79" s="112"/>
      <c r="G79" s="112"/>
      <c r="H79" s="112"/>
      <c r="I79" s="112"/>
    </row>
    <row r="80" spans="1:9" ht="12.75">
      <c r="A80" s="1"/>
      <c r="B80" s="1"/>
      <c r="C80" s="1"/>
      <c r="D80" s="1"/>
      <c r="E80" s="1"/>
      <c r="F80" s="1"/>
      <c r="G80" s="1"/>
      <c r="H80" s="1"/>
      <c r="I80" s="1"/>
    </row>
    <row r="81" spans="1:9" ht="12.75">
      <c r="A81" s="112" t="s">
        <v>109</v>
      </c>
      <c r="B81" s="112"/>
      <c r="C81" s="112"/>
      <c r="D81" s="112"/>
      <c r="E81" s="112"/>
      <c r="F81" s="112"/>
      <c r="G81" s="112"/>
      <c r="H81" s="112"/>
      <c r="I81" s="112"/>
    </row>
    <row r="82" spans="1:9" ht="12.75">
      <c r="A82" s="112"/>
      <c r="B82" s="112"/>
      <c r="C82" s="112"/>
      <c r="D82" s="112"/>
      <c r="E82" s="112"/>
      <c r="F82" s="112"/>
      <c r="G82" s="112"/>
      <c r="H82" s="112"/>
      <c r="I82" s="112"/>
    </row>
    <row r="83" spans="1:9" ht="12.75">
      <c r="A83" s="112"/>
      <c r="B83" s="112"/>
      <c r="C83" s="112"/>
      <c r="D83" s="112"/>
      <c r="E83" s="112"/>
      <c r="F83" s="112"/>
      <c r="G83" s="112"/>
      <c r="H83" s="112"/>
      <c r="I83" s="112"/>
    </row>
    <row r="84" spans="1:9" ht="12.75">
      <c r="A84" s="112"/>
      <c r="B84" s="112"/>
      <c r="C84" s="112"/>
      <c r="D84" s="112"/>
      <c r="E84" s="112"/>
      <c r="F84" s="112"/>
      <c r="G84" s="112"/>
      <c r="H84" s="112"/>
      <c r="I84" s="112"/>
    </row>
    <row r="85" spans="1:9" ht="12.75">
      <c r="A85" s="112"/>
      <c r="B85" s="112"/>
      <c r="C85" s="112"/>
      <c r="D85" s="112"/>
      <c r="E85" s="112"/>
      <c r="F85" s="112"/>
      <c r="G85" s="112"/>
      <c r="H85" s="112"/>
      <c r="I85" s="112"/>
    </row>
    <row r="87" spans="1:9" ht="12.75">
      <c r="A87" s="112" t="s">
        <v>98</v>
      </c>
      <c r="B87" s="112"/>
      <c r="C87" s="112"/>
      <c r="D87" s="112"/>
      <c r="E87" s="112"/>
      <c r="F87" s="112"/>
      <c r="G87" s="112"/>
      <c r="H87" s="112"/>
      <c r="I87" s="112"/>
    </row>
    <row r="88" spans="1:9" ht="12.75">
      <c r="A88" s="112"/>
      <c r="B88" s="112"/>
      <c r="C88" s="112"/>
      <c r="D88" s="112"/>
      <c r="E88" s="112"/>
      <c r="F88" s="112"/>
      <c r="G88" s="112"/>
      <c r="H88" s="112"/>
      <c r="I88" s="112"/>
    </row>
    <row r="89" spans="1:9" ht="12.75">
      <c r="A89" s="112"/>
      <c r="B89" s="112"/>
      <c r="C89" s="112"/>
      <c r="D89" s="112"/>
      <c r="E89" s="112"/>
      <c r="F89" s="112"/>
      <c r="G89" s="112"/>
      <c r="H89" s="112"/>
      <c r="I89" s="112"/>
    </row>
    <row r="90" spans="1:9" ht="12.75">
      <c r="A90" s="112"/>
      <c r="B90" s="112"/>
      <c r="C90" s="112"/>
      <c r="D90" s="112"/>
      <c r="E90" s="112"/>
      <c r="F90" s="112"/>
      <c r="G90" s="112"/>
      <c r="H90" s="112"/>
      <c r="I90" s="112"/>
    </row>
    <row r="91" spans="1:9" ht="12.75">
      <c r="A91" s="112"/>
      <c r="B91" s="112"/>
      <c r="C91" s="112"/>
      <c r="D91" s="112"/>
      <c r="E91" s="112"/>
      <c r="F91" s="112"/>
      <c r="G91" s="112"/>
      <c r="H91" s="112"/>
      <c r="I91" s="112"/>
    </row>
    <row r="92" spans="1:9" ht="12.75">
      <c r="A92" s="112"/>
      <c r="B92" s="112"/>
      <c r="C92" s="112"/>
      <c r="D92" s="112"/>
      <c r="E92" s="112"/>
      <c r="F92" s="112"/>
      <c r="G92" s="112"/>
      <c r="H92" s="112"/>
      <c r="I92" s="112"/>
    </row>
    <row r="93" spans="1:9" ht="12.75">
      <c r="A93" s="112"/>
      <c r="B93" s="112"/>
      <c r="C93" s="112"/>
      <c r="D93" s="112"/>
      <c r="E93" s="112"/>
      <c r="F93" s="112"/>
      <c r="G93" s="112"/>
      <c r="H93" s="112"/>
      <c r="I93" s="112"/>
    </row>
    <row r="95" spans="1:9" ht="12.75">
      <c r="A95" s="112" t="s">
        <v>99</v>
      </c>
      <c r="B95" s="112"/>
      <c r="C95" s="112"/>
      <c r="D95" s="112"/>
      <c r="E95" s="112"/>
      <c r="F95" s="112"/>
      <c r="G95" s="112"/>
      <c r="H95" s="112"/>
      <c r="I95" s="112"/>
    </row>
    <row r="96" spans="1:9" ht="12.75">
      <c r="A96" s="112"/>
      <c r="B96" s="112"/>
      <c r="C96" s="112"/>
      <c r="D96" s="112"/>
      <c r="E96" s="112"/>
      <c r="F96" s="112"/>
      <c r="G96" s="112"/>
      <c r="H96" s="112"/>
      <c r="I96" s="112"/>
    </row>
    <row r="97" spans="1:9" ht="12.75">
      <c r="A97" s="112"/>
      <c r="B97" s="112"/>
      <c r="C97" s="112"/>
      <c r="D97" s="112"/>
      <c r="E97" s="112"/>
      <c r="F97" s="112"/>
      <c r="G97" s="112"/>
      <c r="H97" s="112"/>
      <c r="I97" s="112"/>
    </row>
    <row r="98" spans="1:9" ht="12.75">
      <c r="A98" s="112"/>
      <c r="B98" s="112"/>
      <c r="C98" s="112"/>
      <c r="D98" s="112"/>
      <c r="E98" s="112"/>
      <c r="F98" s="112"/>
      <c r="G98" s="112"/>
      <c r="H98" s="112"/>
      <c r="I98" s="112"/>
    </row>
    <row r="99" spans="1:9" ht="12.75">
      <c r="A99" s="112"/>
      <c r="B99" s="112"/>
      <c r="C99" s="112"/>
      <c r="D99" s="112"/>
      <c r="E99" s="112"/>
      <c r="F99" s="112"/>
      <c r="G99" s="112"/>
      <c r="H99" s="112"/>
      <c r="I99" s="112"/>
    </row>
    <row r="100" ht="12.75">
      <c r="E100" s="42"/>
    </row>
    <row r="101" spans="1:9" ht="12.75">
      <c r="A101" s="113" t="s">
        <v>104</v>
      </c>
      <c r="B101" s="116"/>
      <c r="C101" s="116"/>
      <c r="D101" s="116"/>
      <c r="E101" s="116"/>
      <c r="F101" s="116"/>
      <c r="G101" s="116"/>
      <c r="H101" s="116"/>
      <c r="I101" s="116"/>
    </row>
    <row r="102" spans="1:9" ht="12.75">
      <c r="A102" s="116"/>
      <c r="B102" s="116"/>
      <c r="C102" s="116"/>
      <c r="D102" s="116"/>
      <c r="E102" s="116"/>
      <c r="F102" s="116"/>
      <c r="G102" s="116"/>
      <c r="H102" s="116"/>
      <c r="I102" s="116"/>
    </row>
    <row r="104" spans="1:9" ht="12.75">
      <c r="A104" s="112" t="s">
        <v>105</v>
      </c>
      <c r="B104" s="112"/>
      <c r="C104" s="112"/>
      <c r="D104" s="112"/>
      <c r="E104" s="112"/>
      <c r="F104" s="112"/>
      <c r="G104" s="112"/>
      <c r="H104" s="112"/>
      <c r="I104" s="112"/>
    </row>
    <row r="105" spans="1:9" ht="12.75">
      <c r="A105" s="112"/>
      <c r="B105" s="112"/>
      <c r="C105" s="112"/>
      <c r="D105" s="112"/>
      <c r="E105" s="112"/>
      <c r="F105" s="112"/>
      <c r="G105" s="112"/>
      <c r="H105" s="112"/>
      <c r="I105" s="112"/>
    </row>
    <row r="106" spans="1:9" ht="12.75">
      <c r="A106" s="112"/>
      <c r="B106" s="112"/>
      <c r="C106" s="112"/>
      <c r="D106" s="112"/>
      <c r="E106" s="112"/>
      <c r="F106" s="112"/>
      <c r="G106" s="112"/>
      <c r="H106" s="112"/>
      <c r="I106" s="112"/>
    </row>
    <row r="107" spans="1:9" ht="12.75">
      <c r="A107" s="112"/>
      <c r="B107" s="112"/>
      <c r="C107" s="112"/>
      <c r="D107" s="112"/>
      <c r="E107" s="112"/>
      <c r="F107" s="112"/>
      <c r="G107" s="112"/>
      <c r="H107" s="112"/>
      <c r="I107" s="112"/>
    </row>
    <row r="109" spans="1:9" ht="12.75">
      <c r="A109" s="112" t="s">
        <v>94</v>
      </c>
      <c r="B109" s="112"/>
      <c r="C109" s="112"/>
      <c r="D109" s="112"/>
      <c r="E109" s="112"/>
      <c r="F109" s="112"/>
      <c r="G109" s="112"/>
      <c r="H109" s="112"/>
      <c r="I109" s="112"/>
    </row>
    <row r="110" spans="1:9" ht="12.75">
      <c r="A110" s="112"/>
      <c r="B110" s="112"/>
      <c r="C110" s="112"/>
      <c r="D110" s="112"/>
      <c r="E110" s="112"/>
      <c r="F110" s="112"/>
      <c r="G110" s="112"/>
      <c r="H110" s="112"/>
      <c r="I110" s="112"/>
    </row>
    <row r="111" spans="1:9" ht="12.75">
      <c r="A111" s="112"/>
      <c r="B111" s="112"/>
      <c r="C111" s="112"/>
      <c r="D111" s="112"/>
      <c r="E111" s="112"/>
      <c r="F111" s="112"/>
      <c r="G111" s="112"/>
      <c r="H111" s="112"/>
      <c r="I111" s="112"/>
    </row>
    <row r="112" spans="1:9" ht="12.75">
      <c r="A112" s="112"/>
      <c r="B112" s="112"/>
      <c r="C112" s="112"/>
      <c r="D112" s="112"/>
      <c r="E112" s="112"/>
      <c r="F112" s="112"/>
      <c r="G112" s="112"/>
      <c r="H112" s="112"/>
      <c r="I112" s="112"/>
    </row>
    <row r="114" spans="1:9" ht="12.75">
      <c r="A114" s="112" t="s">
        <v>100</v>
      </c>
      <c r="B114" s="112"/>
      <c r="C114" s="112"/>
      <c r="D114" s="112"/>
      <c r="E114" s="112"/>
      <c r="F114" s="112"/>
      <c r="G114" s="112"/>
      <c r="H114" s="112"/>
      <c r="I114" s="112"/>
    </row>
    <row r="115" spans="1:9" ht="12.75">
      <c r="A115" s="112"/>
      <c r="B115" s="112"/>
      <c r="C115" s="112"/>
      <c r="D115" s="112"/>
      <c r="E115" s="112"/>
      <c r="F115" s="112"/>
      <c r="G115" s="112"/>
      <c r="H115" s="112"/>
      <c r="I115" s="112"/>
    </row>
    <row r="116" spans="1:9" ht="12.75">
      <c r="A116" s="112"/>
      <c r="B116" s="112"/>
      <c r="C116" s="112"/>
      <c r="D116" s="112"/>
      <c r="E116" s="112"/>
      <c r="F116" s="112"/>
      <c r="G116" s="112"/>
      <c r="H116" s="112"/>
      <c r="I116" s="112"/>
    </row>
    <row r="117" spans="1:9" ht="12.75">
      <c r="A117" s="112"/>
      <c r="B117" s="112"/>
      <c r="C117" s="112"/>
      <c r="D117" s="112"/>
      <c r="E117" s="112"/>
      <c r="F117" s="112"/>
      <c r="G117" s="112"/>
      <c r="H117" s="112"/>
      <c r="I117" s="112"/>
    </row>
    <row r="118" spans="1:9" ht="12.75">
      <c r="A118" s="112"/>
      <c r="B118" s="112"/>
      <c r="C118" s="112"/>
      <c r="D118" s="112"/>
      <c r="E118" s="112"/>
      <c r="F118" s="112"/>
      <c r="G118" s="112"/>
      <c r="H118" s="112"/>
      <c r="I118" s="112"/>
    </row>
    <row r="120" spans="1:9" ht="12.75">
      <c r="A120" s="112" t="s">
        <v>106</v>
      </c>
      <c r="B120" s="112"/>
      <c r="C120" s="112"/>
      <c r="D120" s="112"/>
      <c r="E120" s="112"/>
      <c r="F120" s="112"/>
      <c r="G120" s="112"/>
      <c r="H120" s="112"/>
      <c r="I120" s="112"/>
    </row>
    <row r="121" spans="1:9" ht="12.75">
      <c r="A121" s="112"/>
      <c r="B121" s="112"/>
      <c r="C121" s="112"/>
      <c r="D121" s="112"/>
      <c r="E121" s="112"/>
      <c r="F121" s="112"/>
      <c r="G121" s="112"/>
      <c r="H121" s="112"/>
      <c r="I121" s="112"/>
    </row>
    <row r="122" spans="1:9" ht="12.75">
      <c r="A122" s="112"/>
      <c r="B122" s="112"/>
      <c r="C122" s="112"/>
      <c r="D122" s="112"/>
      <c r="E122" s="112"/>
      <c r="F122" s="112"/>
      <c r="G122" s="112"/>
      <c r="H122" s="112"/>
      <c r="I122" s="112"/>
    </row>
    <row r="123" spans="1:9" ht="12.75">
      <c r="A123" s="112"/>
      <c r="B123" s="112"/>
      <c r="C123" s="112"/>
      <c r="D123" s="112"/>
      <c r="E123" s="112"/>
      <c r="F123" s="112"/>
      <c r="G123" s="112"/>
      <c r="H123" s="112"/>
      <c r="I123" s="112"/>
    </row>
    <row r="124" spans="1:9" ht="12.75">
      <c r="A124" s="112"/>
      <c r="B124" s="112"/>
      <c r="C124" s="112"/>
      <c r="D124" s="112"/>
      <c r="E124" s="112"/>
      <c r="F124" s="112"/>
      <c r="G124" s="112"/>
      <c r="H124" s="112"/>
      <c r="I124" s="112"/>
    </row>
    <row r="125" spans="1:9" ht="12.75">
      <c r="A125" s="112"/>
      <c r="B125" s="112"/>
      <c r="C125" s="112"/>
      <c r="D125" s="112"/>
      <c r="E125" s="112"/>
      <c r="F125" s="112"/>
      <c r="G125" s="112"/>
      <c r="H125" s="112"/>
      <c r="I125" s="112"/>
    </row>
  </sheetData>
  <sheetProtection/>
  <mergeCells count="24">
    <mergeCell ref="A120:I125"/>
    <mergeCell ref="A104:I107"/>
    <mergeCell ref="A109:I112"/>
    <mergeCell ref="A95:I99"/>
    <mergeCell ref="A76:I79"/>
    <mergeCell ref="A101:I102"/>
    <mergeCell ref="A81:I85"/>
    <mergeCell ref="A69:I71"/>
    <mergeCell ref="A73:I74"/>
    <mergeCell ref="A87:I93"/>
    <mergeCell ref="A114:I118"/>
    <mergeCell ref="A1:E4"/>
    <mergeCell ref="F1:I4"/>
    <mergeCell ref="A26:I28"/>
    <mergeCell ref="A30:I33"/>
    <mergeCell ref="A6:I8"/>
    <mergeCell ref="A63:I67"/>
    <mergeCell ref="A10:I15"/>
    <mergeCell ref="A17:I22"/>
    <mergeCell ref="A56:I61"/>
    <mergeCell ref="A35:I36"/>
    <mergeCell ref="A38:I41"/>
    <mergeCell ref="A43:I47"/>
    <mergeCell ref="A49:I54"/>
  </mergeCells>
  <printOptions/>
  <pageMargins left="0.75" right="0.75" top="1" bottom="1" header="0.5" footer="0.5"/>
  <pageSetup horizontalDpi="600" verticalDpi="600" orientation="portrait" r:id="rId3"/>
  <headerFooter alignWithMargins="0">
    <oddFooter>&amp;C&amp;G</oddFooter>
  </headerFooter>
  <drawing r:id="rId1"/>
  <legacyDrawingHF r:id="rId2"/>
</worksheet>
</file>

<file path=xl/worksheets/sheet2.xml><?xml version="1.0" encoding="utf-8"?>
<worksheet xmlns="http://schemas.openxmlformats.org/spreadsheetml/2006/main" xmlns:r="http://schemas.openxmlformats.org/officeDocument/2006/relationships">
  <dimension ref="A1:L139"/>
  <sheetViews>
    <sheetView tabSelected="1" zoomScalePageLayoutView="0" workbookViewId="0" topLeftCell="A1">
      <selection activeCell="F27" sqref="F27"/>
    </sheetView>
  </sheetViews>
  <sheetFormatPr defaultColWidth="9.140625" defaultRowHeight="12.75"/>
  <cols>
    <col min="1" max="1" width="23.57421875" style="0" customWidth="1"/>
    <col min="2" max="2" width="9.421875" style="0" customWidth="1"/>
    <col min="4" max="4" width="8.57421875" style="0" customWidth="1"/>
    <col min="5" max="5" width="15.8515625" style="0" customWidth="1"/>
    <col min="6" max="6" width="31.421875" style="0" customWidth="1"/>
    <col min="7" max="7" width="30.28125" style="0" customWidth="1"/>
    <col min="8" max="8" width="9.140625" style="77" customWidth="1"/>
    <col min="17" max="17" width="8.421875" style="0" customWidth="1"/>
  </cols>
  <sheetData>
    <row r="1" spans="1:7" ht="12.75">
      <c r="A1" s="128" t="s">
        <v>0</v>
      </c>
      <c r="B1" s="129"/>
      <c r="C1" s="129"/>
      <c r="D1" s="129"/>
      <c r="E1" s="129"/>
      <c r="F1" s="129"/>
      <c r="G1" s="129"/>
    </row>
    <row r="2" spans="1:7" ht="12.75">
      <c r="A2" s="1"/>
      <c r="B2" s="1"/>
      <c r="C2" s="1"/>
      <c r="D2" s="1"/>
      <c r="E2" s="1"/>
      <c r="F2" s="1"/>
      <c r="G2" s="1"/>
    </row>
    <row r="3" spans="1:7" ht="12.75">
      <c r="A3" s="130" t="s">
        <v>61</v>
      </c>
      <c r="B3" s="131"/>
      <c r="C3" s="131"/>
      <c r="D3" s="131"/>
      <c r="E3" s="131"/>
      <c r="F3" s="131"/>
      <c r="G3" s="131"/>
    </row>
    <row r="4" spans="1:7" ht="12.75">
      <c r="A4" s="131"/>
      <c r="B4" s="131"/>
      <c r="C4" s="131"/>
      <c r="D4" s="131"/>
      <c r="E4" s="131"/>
      <c r="F4" s="131"/>
      <c r="G4" s="131"/>
    </row>
    <row r="5" spans="1:7" ht="12.75">
      <c r="A5" s="131"/>
      <c r="B5" s="131"/>
      <c r="C5" s="131"/>
      <c r="D5" s="131"/>
      <c r="E5" s="131"/>
      <c r="F5" s="131"/>
      <c r="G5" s="131"/>
    </row>
    <row r="6" spans="1:7" ht="12.75">
      <c r="A6" s="131"/>
      <c r="B6" s="131"/>
      <c r="C6" s="131"/>
      <c r="D6" s="131"/>
      <c r="E6" s="131"/>
      <c r="F6" s="131"/>
      <c r="G6" s="131"/>
    </row>
    <row r="7" spans="1:7" ht="12.75">
      <c r="A7" s="131"/>
      <c r="B7" s="131"/>
      <c r="C7" s="131"/>
      <c r="D7" s="131"/>
      <c r="E7" s="131"/>
      <c r="F7" s="131"/>
      <c r="G7" s="131"/>
    </row>
    <row r="8" spans="1:7" ht="12.75">
      <c r="A8" s="131"/>
      <c r="B8" s="131"/>
      <c r="C8" s="131"/>
      <c r="D8" s="131"/>
      <c r="E8" s="131"/>
      <c r="F8" s="131"/>
      <c r="G8" s="131"/>
    </row>
    <row r="9" spans="1:7" ht="12.75">
      <c r="A9" s="131"/>
      <c r="B9" s="131"/>
      <c r="C9" s="131"/>
      <c r="D9" s="131"/>
      <c r="E9" s="131"/>
      <c r="F9" s="131"/>
      <c r="G9" s="131"/>
    </row>
    <row r="10" spans="1:7" ht="12.75">
      <c r="A10" s="131"/>
      <c r="B10" s="131"/>
      <c r="C10" s="131"/>
      <c r="D10" s="131"/>
      <c r="E10" s="131"/>
      <c r="F10" s="131"/>
      <c r="G10" s="131"/>
    </row>
    <row r="11" spans="1:7" ht="12.75">
      <c r="A11" s="50"/>
      <c r="B11" s="50"/>
      <c r="C11" s="50"/>
      <c r="D11" s="50"/>
      <c r="E11" s="50"/>
      <c r="F11" s="50"/>
      <c r="G11" s="50"/>
    </row>
    <row r="13" spans="1:7" ht="12.75">
      <c r="A13" s="124" t="s">
        <v>1</v>
      </c>
      <c r="B13" s="124"/>
      <c r="C13" s="124"/>
      <c r="D13" s="124"/>
      <c r="E13" s="124"/>
      <c r="F13" s="124"/>
      <c r="G13" s="124"/>
    </row>
    <row r="14" spans="1:7" ht="12.75">
      <c r="A14" s="124"/>
      <c r="B14" s="124"/>
      <c r="C14" s="124"/>
      <c r="D14" s="124"/>
      <c r="E14" s="124"/>
      <c r="F14" s="124"/>
      <c r="G14" s="124"/>
    </row>
    <row r="16" spans="1:7" ht="12.75">
      <c r="A16" s="132" t="s">
        <v>2</v>
      </c>
      <c r="B16" s="133"/>
      <c r="C16" s="133"/>
      <c r="D16" s="133"/>
      <c r="G16" s="55" t="s">
        <v>3</v>
      </c>
    </row>
    <row r="17" ht="12.75">
      <c r="G17" s="2"/>
    </row>
    <row r="18" spans="1:7" ht="12.75">
      <c r="A18" s="125" t="s">
        <v>62</v>
      </c>
      <c r="B18" s="125"/>
      <c r="C18" s="115"/>
      <c r="D18" s="115"/>
      <c r="E18" s="52"/>
      <c r="F18" s="52"/>
      <c r="G18" s="101">
        <v>25000</v>
      </c>
    </row>
    <row r="19" spans="1:7" ht="12.75">
      <c r="A19" s="125" t="s">
        <v>4</v>
      </c>
      <c r="B19" s="125"/>
      <c r="C19" s="125"/>
      <c r="D19" s="125"/>
      <c r="E19" s="52"/>
      <c r="F19" s="52"/>
      <c r="G19" s="101">
        <v>24326</v>
      </c>
    </row>
    <row r="20" spans="1:7" ht="12.75">
      <c r="A20" s="125" t="s">
        <v>7</v>
      </c>
      <c r="B20" s="125"/>
      <c r="C20" s="125"/>
      <c r="D20" s="125"/>
      <c r="E20" s="52"/>
      <c r="F20" s="52"/>
      <c r="G20" s="101">
        <v>1280770</v>
      </c>
    </row>
    <row r="21" spans="1:7" ht="12.75">
      <c r="A21" s="56" t="s">
        <v>118</v>
      </c>
      <c r="B21" s="56"/>
      <c r="C21" s="56"/>
      <c r="D21" s="56"/>
      <c r="E21" s="52"/>
      <c r="F21" s="52"/>
      <c r="G21" s="101">
        <v>15000</v>
      </c>
    </row>
    <row r="22" spans="1:7" ht="12.75">
      <c r="A22" s="125" t="s">
        <v>5</v>
      </c>
      <c r="B22" s="125"/>
      <c r="C22" s="125"/>
      <c r="D22" s="125"/>
      <c r="E22" s="52"/>
      <c r="F22" s="52"/>
      <c r="G22" s="102">
        <v>43313</v>
      </c>
    </row>
    <row r="23" spans="1:7" ht="12.75">
      <c r="A23" s="125" t="s">
        <v>63</v>
      </c>
      <c r="B23" s="125"/>
      <c r="C23" s="125"/>
      <c r="D23" s="125"/>
      <c r="E23" s="52"/>
      <c r="F23" s="52"/>
      <c r="G23" s="102">
        <v>153721</v>
      </c>
    </row>
    <row r="24" spans="1:7" ht="12.75">
      <c r="A24" s="125" t="s">
        <v>6</v>
      </c>
      <c r="B24" s="125"/>
      <c r="C24" s="125"/>
      <c r="D24" s="125"/>
      <c r="E24" s="52"/>
      <c r="F24" s="52"/>
      <c r="G24" s="102">
        <v>14000</v>
      </c>
    </row>
    <row r="25" spans="1:7" ht="12.75">
      <c r="A25" s="127" t="s">
        <v>136</v>
      </c>
      <c r="B25" s="115"/>
      <c r="C25" s="115"/>
      <c r="D25" s="115"/>
      <c r="G25" s="91">
        <f>'Replacement Annual Annuity'!J45</f>
        <v>76193.3</v>
      </c>
    </row>
    <row r="26" spans="1:7" ht="12.75">
      <c r="A26" s="125" t="s">
        <v>8</v>
      </c>
      <c r="B26" s="125"/>
      <c r="C26" s="125"/>
      <c r="D26" s="125"/>
      <c r="E26" s="52"/>
      <c r="F26" s="52"/>
      <c r="G26" s="102">
        <v>173240</v>
      </c>
    </row>
    <row r="27" spans="1:7" ht="12.75">
      <c r="A27" s="125" t="s">
        <v>117</v>
      </c>
      <c r="B27" s="125"/>
      <c r="C27" s="125"/>
      <c r="D27" s="125"/>
      <c r="E27" s="52"/>
      <c r="F27" s="52"/>
      <c r="G27" s="102">
        <v>5000</v>
      </c>
    </row>
    <row r="28" spans="1:7" ht="12.75">
      <c r="A28" s="125" t="s">
        <v>9</v>
      </c>
      <c r="B28" s="125"/>
      <c r="C28" s="125"/>
      <c r="D28" s="125"/>
      <c r="E28" s="52"/>
      <c r="F28" s="52"/>
      <c r="G28" s="53">
        <v>0</v>
      </c>
    </row>
    <row r="29" spans="1:7" ht="12.75">
      <c r="A29" s="125" t="s">
        <v>9</v>
      </c>
      <c r="B29" s="125"/>
      <c r="C29" s="125"/>
      <c r="D29" s="125"/>
      <c r="E29" s="52"/>
      <c r="F29" s="52"/>
      <c r="G29" s="53">
        <v>0</v>
      </c>
    </row>
    <row r="30" spans="1:7" ht="12.75">
      <c r="A30" s="125" t="s">
        <v>9</v>
      </c>
      <c r="B30" s="125"/>
      <c r="C30" s="125"/>
      <c r="D30" s="125"/>
      <c r="E30" s="52"/>
      <c r="F30" s="52"/>
      <c r="G30" s="53">
        <v>0</v>
      </c>
    </row>
    <row r="31" spans="1:7" ht="12.75">
      <c r="A31" s="125" t="s">
        <v>9</v>
      </c>
      <c r="B31" s="125"/>
      <c r="C31" s="125"/>
      <c r="D31" s="125"/>
      <c r="E31" s="52"/>
      <c r="F31" s="52"/>
      <c r="G31" s="53">
        <v>0</v>
      </c>
    </row>
    <row r="32" spans="1:7" ht="12.75">
      <c r="A32" s="125" t="s">
        <v>9</v>
      </c>
      <c r="B32" s="125"/>
      <c r="C32" s="125"/>
      <c r="D32" s="125"/>
      <c r="E32" s="52"/>
      <c r="F32" s="52"/>
      <c r="G32" s="53">
        <v>0</v>
      </c>
    </row>
    <row r="33" spans="1:7" ht="15">
      <c r="A33" s="125" t="s">
        <v>9</v>
      </c>
      <c r="B33" s="125"/>
      <c r="C33" s="125"/>
      <c r="D33" s="125"/>
      <c r="E33" s="52"/>
      <c r="F33" s="52"/>
      <c r="G33" s="54">
        <v>0</v>
      </c>
    </row>
    <row r="34" ht="12.75">
      <c r="G34" s="2"/>
    </row>
    <row r="35" spans="5:7" ht="12.75">
      <c r="E35" t="s">
        <v>10</v>
      </c>
      <c r="G35" s="45">
        <f>SUM(G18:G33)</f>
        <v>1810563.3</v>
      </c>
    </row>
    <row r="37" spans="1:6" ht="12.75">
      <c r="A37" s="119" t="s">
        <v>11</v>
      </c>
      <c r="B37" s="126"/>
      <c r="C37" s="126"/>
      <c r="D37" s="126"/>
      <c r="E37" s="126"/>
      <c r="F37" s="126"/>
    </row>
    <row r="38" spans="1:3" ht="12.75">
      <c r="A38" s="42"/>
      <c r="B38" s="42"/>
      <c r="C38" s="42"/>
    </row>
    <row r="40" spans="1:7" ht="12.75">
      <c r="A40" s="1" t="s">
        <v>12</v>
      </c>
      <c r="B40" s="1"/>
      <c r="C40" s="1"/>
      <c r="D40" s="1"/>
      <c r="E40" s="1"/>
      <c r="G40" s="101">
        <v>5000</v>
      </c>
    </row>
    <row r="41" spans="1:7" ht="12.75">
      <c r="A41" s="1" t="s">
        <v>119</v>
      </c>
      <c r="B41" s="1"/>
      <c r="C41" s="1"/>
      <c r="D41" s="1"/>
      <c r="E41" s="1"/>
      <c r="G41" s="101">
        <v>2000</v>
      </c>
    </row>
    <row r="42" spans="1:7" ht="12.75">
      <c r="A42" s="115" t="s">
        <v>120</v>
      </c>
      <c r="B42" s="115"/>
      <c r="C42" s="115"/>
      <c r="D42" s="115"/>
      <c r="E42" s="115"/>
      <c r="G42" s="104">
        <v>3000</v>
      </c>
    </row>
    <row r="44" spans="4:7" ht="12.75">
      <c r="D44" s="115" t="s">
        <v>13</v>
      </c>
      <c r="E44" s="115"/>
      <c r="F44" s="115"/>
      <c r="G44" s="46">
        <f>SUM(G40:G42)</f>
        <v>10000</v>
      </c>
    </row>
    <row r="46" spans="3:7" ht="12.75">
      <c r="C46" s="115" t="s">
        <v>14</v>
      </c>
      <c r="D46" s="115"/>
      <c r="E46" s="115"/>
      <c r="F46" s="115"/>
      <c r="G46" s="47">
        <f>G35-G44</f>
        <v>1800563.3</v>
      </c>
    </row>
    <row r="47" spans="3:7" ht="12.75">
      <c r="C47" s="1"/>
      <c r="D47" s="1"/>
      <c r="E47" s="1"/>
      <c r="F47" s="1"/>
      <c r="G47" s="59"/>
    </row>
    <row r="49" spans="1:12" ht="12.75">
      <c r="A49" s="123" t="s">
        <v>49</v>
      </c>
      <c r="B49" s="124"/>
      <c r="C49" s="124"/>
      <c r="D49" s="124"/>
      <c r="E49" s="124"/>
      <c r="F49" s="124"/>
      <c r="G49" s="123"/>
      <c r="H49" s="78"/>
      <c r="I49" s="51"/>
      <c r="J49" s="51"/>
      <c r="K49" s="51"/>
      <c r="L49" s="51"/>
    </row>
    <row r="50" spans="1:12" ht="12.75">
      <c r="A50" s="124"/>
      <c r="B50" s="124"/>
      <c r="C50" s="124"/>
      <c r="D50" s="124"/>
      <c r="E50" s="124"/>
      <c r="F50" s="124"/>
      <c r="G50" s="123"/>
      <c r="H50" s="78"/>
      <c r="I50" s="51"/>
      <c r="J50" s="51"/>
      <c r="K50" s="51"/>
      <c r="L50" s="51"/>
    </row>
    <row r="52" spans="1:7" ht="12.75">
      <c r="A52" s="119" t="s">
        <v>50</v>
      </c>
      <c r="B52" s="115"/>
      <c r="C52" s="115"/>
      <c r="D52" s="115"/>
      <c r="E52" s="43"/>
      <c r="F52" s="119" t="s">
        <v>51</v>
      </c>
      <c r="G52" s="120"/>
    </row>
    <row r="53" spans="4:7" ht="12.75">
      <c r="D53" s="42"/>
      <c r="E53" s="43"/>
      <c r="F53" s="42"/>
      <c r="G53" s="42"/>
    </row>
    <row r="54" spans="1:7" ht="12.75">
      <c r="A54" s="115" t="s">
        <v>62</v>
      </c>
      <c r="B54" s="115"/>
      <c r="C54" s="121">
        <f>G18</f>
        <v>25000</v>
      </c>
      <c r="D54" s="121"/>
      <c r="E54" s="1"/>
      <c r="F54" t="s">
        <v>5</v>
      </c>
      <c r="G54" s="103">
        <f aca="true" t="shared" si="0" ref="G54:G59">G22</f>
        <v>43313</v>
      </c>
    </row>
    <row r="55" spans="1:7" ht="12.75">
      <c r="A55" s="115" t="s">
        <v>4</v>
      </c>
      <c r="B55" s="115"/>
      <c r="C55" s="121">
        <f>G19</f>
        <v>24326</v>
      </c>
      <c r="D55" s="121"/>
      <c r="E55" s="1"/>
      <c r="F55" t="s">
        <v>63</v>
      </c>
      <c r="G55" s="103">
        <f t="shared" si="0"/>
        <v>153721</v>
      </c>
    </row>
    <row r="56" spans="1:7" ht="12.75">
      <c r="A56" s="115" t="s">
        <v>70</v>
      </c>
      <c r="B56" s="115"/>
      <c r="C56" s="121">
        <f>G20</f>
        <v>1280770</v>
      </c>
      <c r="D56" s="121"/>
      <c r="E56" s="1"/>
      <c r="F56" t="s">
        <v>52</v>
      </c>
      <c r="G56" s="103">
        <f t="shared" si="0"/>
        <v>14000</v>
      </c>
    </row>
    <row r="57" spans="1:7" ht="12.75">
      <c r="A57" s="115" t="s">
        <v>118</v>
      </c>
      <c r="B57" s="115"/>
      <c r="C57" s="121">
        <f>G21</f>
        <v>15000</v>
      </c>
      <c r="D57" s="121"/>
      <c r="E57" s="49"/>
      <c r="F57" t="s">
        <v>68</v>
      </c>
      <c r="G57" s="103">
        <f t="shared" si="0"/>
        <v>76193.3</v>
      </c>
    </row>
    <row r="58" spans="1:7" ht="12.75">
      <c r="A58" s="115" t="s">
        <v>9</v>
      </c>
      <c r="B58" s="115"/>
      <c r="C58" s="118">
        <v>0</v>
      </c>
      <c r="D58" s="118"/>
      <c r="E58" s="49"/>
      <c r="F58" s="1" t="s">
        <v>8</v>
      </c>
      <c r="G58" s="103">
        <f t="shared" si="0"/>
        <v>173240</v>
      </c>
    </row>
    <row r="59" spans="1:7" ht="12.75">
      <c r="A59" s="115" t="s">
        <v>9</v>
      </c>
      <c r="B59" s="115"/>
      <c r="C59" s="118">
        <v>0</v>
      </c>
      <c r="D59" s="118"/>
      <c r="E59" s="49"/>
      <c r="F59" s="1" t="s">
        <v>117</v>
      </c>
      <c r="G59" s="103">
        <f t="shared" si="0"/>
        <v>5000</v>
      </c>
    </row>
    <row r="60" spans="1:7" ht="12.75">
      <c r="A60" s="115" t="s">
        <v>9</v>
      </c>
      <c r="B60" s="115"/>
      <c r="C60" s="118">
        <v>0</v>
      </c>
      <c r="D60" s="118"/>
      <c r="E60" s="49"/>
      <c r="F60" t="s">
        <v>53</v>
      </c>
      <c r="G60" s="3">
        <v>0</v>
      </c>
    </row>
    <row r="61" spans="1:7" ht="12.75">
      <c r="A61" s="115" t="s">
        <v>132</v>
      </c>
      <c r="B61" s="115"/>
      <c r="C61" s="121">
        <f>-G40</f>
        <v>-5000</v>
      </c>
      <c r="D61" s="122"/>
      <c r="E61" s="49"/>
      <c r="F61" t="s">
        <v>53</v>
      </c>
      <c r="G61" s="2">
        <v>0</v>
      </c>
    </row>
    <row r="62" spans="1:7" ht="12.75">
      <c r="A62" s="115" t="s">
        <v>119</v>
      </c>
      <c r="B62" s="115"/>
      <c r="C62" s="121">
        <f>-G41</f>
        <v>-2000</v>
      </c>
      <c r="D62" s="122"/>
      <c r="E62" s="49"/>
      <c r="F62" s="1" t="s">
        <v>120</v>
      </c>
      <c r="G62" s="103">
        <f>-G42</f>
        <v>-3000</v>
      </c>
    </row>
    <row r="63" ht="12.75">
      <c r="G63" s="2"/>
    </row>
    <row r="64" spans="3:5" ht="12.75">
      <c r="C64" s="1"/>
      <c r="D64" s="1"/>
      <c r="E64" s="1"/>
    </row>
    <row r="65" spans="2:7" ht="12.75">
      <c r="B65" t="s">
        <v>54</v>
      </c>
      <c r="C65" s="142">
        <f>SUM(C54:C62)</f>
        <v>1338096</v>
      </c>
      <c r="D65" s="115"/>
      <c r="E65" s="1"/>
      <c r="F65" t="s">
        <v>54</v>
      </c>
      <c r="G65" s="47">
        <f>SUM(G54:G63)</f>
        <v>462467.3</v>
      </c>
    </row>
    <row r="66" spans="2:7" ht="12.75">
      <c r="B66" s="52"/>
      <c r="C66" s="58"/>
      <c r="D66" s="1"/>
      <c r="E66" s="1"/>
      <c r="G66" s="59"/>
    </row>
    <row r="67" spans="2:7" ht="12.75">
      <c r="B67" s="148" t="s">
        <v>71</v>
      </c>
      <c r="C67" s="112"/>
      <c r="D67" s="112"/>
      <c r="E67" s="112"/>
      <c r="F67" s="112"/>
      <c r="G67" s="59"/>
    </row>
    <row r="68" spans="2:7" ht="12.75" customHeight="1">
      <c r="B68" s="112"/>
      <c r="C68" s="112"/>
      <c r="D68" s="112"/>
      <c r="E68" s="112"/>
      <c r="F68" s="112"/>
      <c r="G68" s="59"/>
    </row>
    <row r="69" spans="1:7" ht="12.75">
      <c r="A69" s="52"/>
      <c r="B69" s="52"/>
      <c r="C69" s="58"/>
      <c r="D69" s="56"/>
      <c r="E69" s="56"/>
      <c r="F69" s="52"/>
      <c r="G69" s="59"/>
    </row>
    <row r="71" spans="1:7" ht="12.75" customHeight="1">
      <c r="A71" s="134" t="s">
        <v>64</v>
      </c>
      <c r="B71" s="134"/>
      <c r="C71" s="115"/>
      <c r="D71" s="115"/>
      <c r="E71" s="115"/>
      <c r="F71" s="115"/>
      <c r="G71" s="141"/>
    </row>
    <row r="72" ht="12.75" customHeight="1"/>
    <row r="73" spans="1:6" ht="12.75" customHeight="1">
      <c r="A73" s="1"/>
      <c r="B73" s="1"/>
      <c r="C73" s="48" t="s">
        <v>55</v>
      </c>
      <c r="D73" s="1"/>
      <c r="E73" s="105">
        <v>576700000</v>
      </c>
      <c r="F73" t="s">
        <v>56</v>
      </c>
    </row>
    <row r="74" spans="1:6" ht="12.75" customHeight="1">
      <c r="A74" s="1"/>
      <c r="B74" s="1"/>
      <c r="C74" s="48" t="s">
        <v>60</v>
      </c>
      <c r="D74" s="1"/>
      <c r="E74" s="106">
        <v>12</v>
      </c>
      <c r="F74" s="52"/>
    </row>
    <row r="75" spans="1:6" ht="12.75" customHeight="1">
      <c r="A75" s="1"/>
      <c r="B75" s="1"/>
      <c r="C75" s="48" t="s">
        <v>57</v>
      </c>
      <c r="D75" s="1"/>
      <c r="E75" s="107">
        <v>6200</v>
      </c>
      <c r="F75" s="52"/>
    </row>
    <row r="76" spans="1:6" ht="12.75" customHeight="1">
      <c r="A76" s="1"/>
      <c r="B76" s="1"/>
      <c r="C76" s="48" t="s">
        <v>133</v>
      </c>
      <c r="D76" s="1"/>
      <c r="E76" s="108">
        <v>1000</v>
      </c>
      <c r="F76" s="52" t="s">
        <v>134</v>
      </c>
    </row>
    <row r="77" spans="1:6" ht="12.75" customHeight="1">
      <c r="A77" s="1"/>
      <c r="B77" s="1"/>
      <c r="C77" s="48" t="s">
        <v>135</v>
      </c>
      <c r="D77" s="1"/>
      <c r="E77" s="109">
        <f>E73-(E74*E75*E76)</f>
        <v>502300000</v>
      </c>
      <c r="F77" s="52"/>
    </row>
    <row r="78" ht="12.75" customHeight="1">
      <c r="F78" s="52"/>
    </row>
    <row r="79" ht="12.75" customHeight="1"/>
    <row r="80" spans="1:7" ht="12.75" customHeight="1">
      <c r="A80" s="134" t="s">
        <v>58</v>
      </c>
      <c r="B80" s="115"/>
      <c r="C80" s="115"/>
      <c r="D80" s="115"/>
      <c r="E80" s="115"/>
      <c r="F80" s="115"/>
      <c r="G80" s="141"/>
    </row>
    <row r="81" ht="12.75" customHeight="1"/>
    <row r="82" spans="1:7" ht="12.75" customHeight="1">
      <c r="A82" s="138" t="s">
        <v>65</v>
      </c>
      <c r="B82" s="138"/>
      <c r="C82" s="43" t="s">
        <v>36</v>
      </c>
      <c r="D82" s="60" t="s">
        <v>66</v>
      </c>
      <c r="E82" s="60"/>
      <c r="F82" s="60"/>
      <c r="G82" s="76"/>
    </row>
    <row r="83" spans="4:7" ht="12.75" customHeight="1">
      <c r="D83" s="1" t="s">
        <v>55</v>
      </c>
      <c r="E83" s="1"/>
      <c r="F83" s="1"/>
      <c r="G83" s="1"/>
    </row>
    <row r="84" ht="12.75" customHeight="1"/>
    <row r="85" spans="3:5" ht="12.75" customHeight="1">
      <c r="C85" s="43" t="s">
        <v>36</v>
      </c>
      <c r="D85" s="143">
        <f>G65</f>
        <v>462467.3</v>
      </c>
      <c r="E85" s="143"/>
    </row>
    <row r="86" spans="4:5" ht="12.75" customHeight="1">
      <c r="D86" s="144">
        <f>E77</f>
        <v>502300000</v>
      </c>
      <c r="E86" s="144"/>
    </row>
    <row r="87" ht="12.75" customHeight="1"/>
    <row r="88" spans="3:6" ht="12.75" customHeight="1">
      <c r="C88" s="43" t="s">
        <v>36</v>
      </c>
      <c r="D88" s="139">
        <f>ROUNDUP(G65/D86,6)</f>
        <v>0.000921</v>
      </c>
      <c r="E88" s="140"/>
      <c r="F88" t="s">
        <v>72</v>
      </c>
    </row>
    <row r="89" spans="3:5" ht="12.75" customHeight="1">
      <c r="C89" s="43"/>
      <c r="D89" s="66"/>
      <c r="E89" s="56"/>
    </row>
    <row r="90" spans="3:6" ht="12.75" customHeight="1">
      <c r="C90" s="43" t="s">
        <v>36</v>
      </c>
      <c r="D90" s="136">
        <f>ROUNDUP(D88*1000,2)</f>
        <v>0.93</v>
      </c>
      <c r="E90" s="137"/>
      <c r="F90" t="s">
        <v>74</v>
      </c>
    </row>
    <row r="91" ht="12.75" customHeight="1">
      <c r="C91" s="43"/>
    </row>
    <row r="92" ht="12.75" customHeight="1"/>
    <row r="93" spans="1:7" ht="12.75" customHeight="1">
      <c r="A93" s="134" t="s">
        <v>59</v>
      </c>
      <c r="B93" s="115"/>
      <c r="C93" s="115"/>
      <c r="D93" s="115"/>
      <c r="E93" s="115"/>
      <c r="F93" s="115"/>
      <c r="G93" s="141"/>
    </row>
    <row r="94" ht="12.75" customHeight="1"/>
    <row r="95" spans="1:7" ht="12.75" customHeight="1">
      <c r="A95" s="138" t="s">
        <v>67</v>
      </c>
      <c r="B95" s="138"/>
      <c r="C95" s="43" t="s">
        <v>36</v>
      </c>
      <c r="D95" s="127" t="s">
        <v>69</v>
      </c>
      <c r="E95" s="115"/>
      <c r="F95" s="115"/>
      <c r="G95" s="141"/>
    </row>
    <row r="96" ht="12.75" customHeight="1"/>
    <row r="97" spans="3:5" ht="12.75" customHeight="1">
      <c r="C97" s="43" t="s">
        <v>36</v>
      </c>
      <c r="D97" s="142">
        <f>C65/(E75*E74)</f>
        <v>17.98516129032258</v>
      </c>
      <c r="E97" s="115"/>
    </row>
    <row r="98" spans="3:5" ht="12.75" customHeight="1">
      <c r="C98" s="43"/>
      <c r="D98" s="43"/>
      <c r="E98" s="57"/>
    </row>
    <row r="99" ht="12.75" customHeight="1"/>
    <row r="100" spans="1:7" ht="12.75" customHeight="1">
      <c r="A100" s="134" t="s">
        <v>73</v>
      </c>
      <c r="B100" s="134"/>
      <c r="C100" s="134"/>
      <c r="D100" s="134"/>
      <c r="E100" s="134"/>
      <c r="F100" s="134"/>
      <c r="G100" s="135"/>
    </row>
    <row r="101" ht="12.75" customHeight="1"/>
    <row r="102" spans="2:4" ht="12.75" customHeight="1">
      <c r="B102" s="48" t="s">
        <v>75</v>
      </c>
      <c r="C102" s="110">
        <v>5000</v>
      </c>
      <c r="D102" t="s">
        <v>76</v>
      </c>
    </row>
    <row r="103" ht="12.75" customHeight="1"/>
    <row r="104" spans="2:6" ht="12.75" customHeight="1">
      <c r="B104" s="48" t="s">
        <v>77</v>
      </c>
      <c r="C104" s="43" t="s">
        <v>36</v>
      </c>
      <c r="D104" t="s">
        <v>78</v>
      </c>
      <c r="F104" s="44"/>
    </row>
    <row r="105" ht="12.75" customHeight="1"/>
    <row r="106" spans="3:6" ht="12.75" customHeight="1">
      <c r="C106" s="43" t="s">
        <v>36</v>
      </c>
      <c r="D106" t="str">
        <f>TEXT(D97,"$0.00")&amp;" + [("&amp;TEXT(C102,"#,###")&amp;"-"&amp;TEXT(E76,"#,##0")&amp;"/1,000) x "&amp;TEXT(D90,"$0.00")&amp;"]"</f>
        <v>$17.99 + [(5,000-1,000/1,000) x $0.93]</v>
      </c>
      <c r="F106" s="67"/>
    </row>
    <row r="107" ht="12.75" customHeight="1">
      <c r="F107" s="52"/>
    </row>
    <row r="108" spans="3:6" ht="12.75" customHeight="1">
      <c r="C108" s="43" t="s">
        <v>36</v>
      </c>
      <c r="D108" s="47">
        <f>D97+(((C102-E76)/1000)*D90)</f>
        <v>21.70516129032258</v>
      </c>
      <c r="E108" s="68" t="s">
        <v>79</v>
      </c>
      <c r="F108" s="59"/>
    </row>
    <row r="109" ht="12.75" customHeight="1">
      <c r="F109" s="52"/>
    </row>
    <row r="110" spans="5:6" ht="12.75" customHeight="1">
      <c r="E110" s="48"/>
      <c r="F110" s="59"/>
    </row>
    <row r="111" spans="2:8" ht="12.75" customHeight="1">
      <c r="B111" s="69"/>
      <c r="C111" s="146" t="s">
        <v>80</v>
      </c>
      <c r="D111" s="147"/>
      <c r="E111" s="147"/>
      <c r="F111" s="147"/>
      <c r="G111" s="69"/>
      <c r="H111" s="79"/>
    </row>
    <row r="112" spans="1:8" ht="12.75" customHeight="1">
      <c r="A112" s="52"/>
      <c r="B112" s="69"/>
      <c r="C112" s="69"/>
      <c r="D112" s="69"/>
      <c r="E112" s="69"/>
      <c r="F112" s="69"/>
      <c r="G112" s="69"/>
      <c r="H112" s="79"/>
    </row>
    <row r="113" spans="1:8" ht="12.75" customHeight="1">
      <c r="A113" s="52"/>
      <c r="B113" s="69"/>
      <c r="C113" s="70" t="s">
        <v>81</v>
      </c>
      <c r="D113" s="71" t="s">
        <v>36</v>
      </c>
      <c r="E113" s="75" t="s">
        <v>110</v>
      </c>
      <c r="F113" s="51"/>
      <c r="G113" s="51"/>
      <c r="H113" s="78"/>
    </row>
    <row r="114" spans="1:8" ht="12.75" customHeight="1">
      <c r="A114" s="52"/>
      <c r="B114" s="69"/>
      <c r="C114" s="69"/>
      <c r="D114" s="69"/>
      <c r="E114" s="69"/>
      <c r="F114" s="69"/>
      <c r="G114" s="69"/>
      <c r="H114" s="79"/>
    </row>
    <row r="115" spans="1:8" ht="12.75" customHeight="1">
      <c r="A115" s="52"/>
      <c r="B115" s="69"/>
      <c r="C115" s="70" t="s">
        <v>81</v>
      </c>
      <c r="D115" s="71" t="s">
        <v>36</v>
      </c>
      <c r="E115" s="69" t="str">
        <f>TEXT(D97,"$#,##0.00")&amp;" x "&amp;TEXT(E74,"#,##")&amp;" x "&amp;TEXT(E75,"#,###")</f>
        <v>$17.99 x 12 x 6,200</v>
      </c>
      <c r="F115" s="69"/>
      <c r="G115" s="69"/>
      <c r="H115" s="79"/>
    </row>
    <row r="116" spans="1:8" ht="12.75" customHeight="1">
      <c r="A116" s="52"/>
      <c r="B116" s="69"/>
      <c r="C116" s="69"/>
      <c r="D116" s="69"/>
      <c r="E116" s="69"/>
      <c r="F116" s="69"/>
      <c r="G116" s="69"/>
      <c r="H116" s="79"/>
    </row>
    <row r="117" spans="1:8" ht="12.75" customHeight="1">
      <c r="A117" s="52"/>
      <c r="B117" s="69"/>
      <c r="C117" s="72" t="s">
        <v>81</v>
      </c>
      <c r="D117" s="71" t="s">
        <v>36</v>
      </c>
      <c r="E117" s="73">
        <f>D97*E74*E75</f>
        <v>1338096</v>
      </c>
      <c r="F117" s="69"/>
      <c r="G117" s="69"/>
      <c r="H117" s="79"/>
    </row>
    <row r="118" spans="1:8" ht="12.75" customHeight="1">
      <c r="A118" s="52"/>
      <c r="B118" s="69"/>
      <c r="C118" s="69"/>
      <c r="D118" s="69"/>
      <c r="E118" s="69"/>
      <c r="F118" s="69"/>
      <c r="G118" s="69"/>
      <c r="H118" s="79"/>
    </row>
    <row r="119" spans="1:8" ht="12.75" customHeight="1">
      <c r="A119" s="145" t="s">
        <v>82</v>
      </c>
      <c r="B119" s="112"/>
      <c r="C119" s="112"/>
      <c r="D119" s="71" t="s">
        <v>36</v>
      </c>
      <c r="E119" s="69" t="s">
        <v>87</v>
      </c>
      <c r="F119" s="69"/>
      <c r="G119" s="69"/>
      <c r="H119" s="79"/>
    </row>
    <row r="120" spans="1:8" ht="12.75" customHeight="1">
      <c r="A120" s="112"/>
      <c r="B120" s="112"/>
      <c r="C120" s="112"/>
      <c r="D120" s="69"/>
      <c r="E120" s="69"/>
      <c r="F120" s="69"/>
      <c r="G120" s="69"/>
      <c r="H120" s="79"/>
    </row>
    <row r="121" spans="1:8" ht="12.75" customHeight="1">
      <c r="A121" s="65"/>
      <c r="B121" s="65"/>
      <c r="C121" s="65"/>
      <c r="D121" s="69"/>
      <c r="E121" s="69"/>
      <c r="F121" s="69"/>
      <c r="G121" s="69"/>
      <c r="H121" s="79"/>
    </row>
    <row r="122" spans="1:8" ht="12.75" customHeight="1">
      <c r="A122" s="145" t="s">
        <v>82</v>
      </c>
      <c r="B122" s="112"/>
      <c r="C122" s="112"/>
      <c r="D122" s="71" t="s">
        <v>36</v>
      </c>
      <c r="E122" s="69" t="str">
        <f>TEXT(D90,"$#,##0.00")&amp;" x "&amp;TEXT(E77,"#,###")&amp;"/1,000"</f>
        <v>$0.93 x 502,300,000/1,000</v>
      </c>
      <c r="F122" s="69"/>
      <c r="G122" s="69"/>
      <c r="H122" s="79"/>
    </row>
    <row r="123" spans="1:8" ht="12.75" customHeight="1">
      <c r="A123" s="112"/>
      <c r="B123" s="112"/>
      <c r="C123" s="112"/>
      <c r="D123" s="71"/>
      <c r="E123" s="69"/>
      <c r="F123" s="69"/>
      <c r="G123" s="69"/>
      <c r="H123" s="79"/>
    </row>
    <row r="124" spans="1:8" ht="12.75" customHeight="1">
      <c r="A124" s="52"/>
      <c r="B124" s="69"/>
      <c r="C124" s="69"/>
      <c r="D124" s="71"/>
      <c r="E124" s="69"/>
      <c r="F124" s="69"/>
      <c r="G124" s="69"/>
      <c r="H124" s="79"/>
    </row>
    <row r="125" spans="1:8" ht="12.75" customHeight="1">
      <c r="A125" s="145" t="s">
        <v>82</v>
      </c>
      <c r="B125" s="112"/>
      <c r="C125" s="112"/>
      <c r="D125" s="71" t="s">
        <v>36</v>
      </c>
      <c r="E125" s="73">
        <f>D90*E77/1000</f>
        <v>467139</v>
      </c>
      <c r="F125" s="69"/>
      <c r="G125" s="69"/>
      <c r="H125" s="79"/>
    </row>
    <row r="126" spans="1:8" ht="12.75" customHeight="1">
      <c r="A126" s="112"/>
      <c r="B126" s="112"/>
      <c r="C126" s="112"/>
      <c r="D126" s="71"/>
      <c r="E126" s="69"/>
      <c r="F126" s="69"/>
      <c r="G126" s="69"/>
      <c r="H126" s="79"/>
    </row>
    <row r="127" spans="1:8" ht="12.75" customHeight="1">
      <c r="A127" s="52"/>
      <c r="B127" s="69"/>
      <c r="C127" s="69"/>
      <c r="D127" s="69"/>
      <c r="E127" s="69"/>
      <c r="F127" s="69"/>
      <c r="G127" s="69"/>
      <c r="H127" s="79"/>
    </row>
    <row r="128" spans="1:8" ht="12.75" customHeight="1">
      <c r="A128" s="52"/>
      <c r="B128" s="69"/>
      <c r="C128" s="70" t="s">
        <v>83</v>
      </c>
      <c r="D128" s="71" t="s">
        <v>36</v>
      </c>
      <c r="E128" s="130" t="s">
        <v>84</v>
      </c>
      <c r="F128" s="112"/>
      <c r="G128" s="112"/>
      <c r="H128" s="80"/>
    </row>
    <row r="129" spans="1:8" ht="12.75" customHeight="1">
      <c r="A129" s="52"/>
      <c r="B129" s="69"/>
      <c r="C129" s="69"/>
      <c r="D129" s="69"/>
      <c r="E129" s="112"/>
      <c r="F129" s="112"/>
      <c r="G129" s="112"/>
      <c r="H129" s="80"/>
    </row>
    <row r="130" spans="1:8" ht="12.75" customHeight="1">
      <c r="A130" s="52"/>
      <c r="B130" s="69"/>
      <c r="C130" s="69"/>
      <c r="D130" s="69"/>
      <c r="E130" s="50"/>
      <c r="F130" s="50"/>
      <c r="G130" s="50"/>
      <c r="H130" s="81"/>
    </row>
    <row r="131" spans="2:8" ht="12.75" customHeight="1">
      <c r="B131" s="69"/>
      <c r="C131" s="70" t="s">
        <v>83</v>
      </c>
      <c r="D131" s="71" t="s">
        <v>36</v>
      </c>
      <c r="E131" s="69" t="str">
        <f>TEXT(E117,"$#,##0.00")&amp;" + "&amp;TEXT(E125,"$#,##0.00")</f>
        <v>$1,338,096.00 + $467,139.00</v>
      </c>
      <c r="F131" s="69"/>
      <c r="G131" s="69"/>
      <c r="H131" s="79"/>
    </row>
    <row r="132" spans="2:8" ht="12.75" customHeight="1">
      <c r="B132" s="69"/>
      <c r="C132" s="69"/>
      <c r="D132" s="69"/>
      <c r="E132" s="69"/>
      <c r="F132" s="69"/>
      <c r="G132" s="69"/>
      <c r="H132" s="79"/>
    </row>
    <row r="133" spans="2:8" ht="12.75" customHeight="1">
      <c r="B133" s="69"/>
      <c r="C133" s="70" t="s">
        <v>83</v>
      </c>
      <c r="D133" s="71" t="s">
        <v>36</v>
      </c>
      <c r="E133" s="74">
        <f>E117+E125</f>
        <v>1805235</v>
      </c>
      <c r="F133" s="69"/>
      <c r="G133" s="69"/>
      <c r="H133" s="79"/>
    </row>
    <row r="134" spans="2:8" ht="12.75" customHeight="1">
      <c r="B134" s="69"/>
      <c r="C134" s="69"/>
      <c r="D134" s="69"/>
      <c r="E134" s="69"/>
      <c r="F134" s="69"/>
      <c r="G134" s="69"/>
      <c r="H134" s="79"/>
    </row>
    <row r="135" spans="2:8" ht="12.75" customHeight="1">
      <c r="B135" s="69"/>
      <c r="C135" s="70" t="s">
        <v>85</v>
      </c>
      <c r="D135" s="71" t="s">
        <v>36</v>
      </c>
      <c r="E135" s="75" t="s">
        <v>86</v>
      </c>
      <c r="F135" s="51"/>
      <c r="G135" s="51"/>
      <c r="H135" s="78"/>
    </row>
    <row r="136" spans="2:8" ht="12.75" customHeight="1">
      <c r="B136" s="69"/>
      <c r="C136" s="69"/>
      <c r="D136" s="69"/>
      <c r="E136" s="69"/>
      <c r="F136" s="69"/>
      <c r="G136" s="69"/>
      <c r="H136" s="79"/>
    </row>
    <row r="137" spans="2:8" ht="12.75" customHeight="1">
      <c r="B137" s="69"/>
      <c r="C137" s="70" t="s">
        <v>85</v>
      </c>
      <c r="D137" s="71" t="s">
        <v>36</v>
      </c>
      <c r="E137" s="69" t="str">
        <f>TEXT(E133,"$#,##0.00")&amp;" - "&amp;TEXT(G46,"$#,##0.00")</f>
        <v>$1,805,235.00 - $1,800,563.30</v>
      </c>
      <c r="F137" s="69"/>
      <c r="G137" s="69"/>
      <c r="H137" s="79"/>
    </row>
    <row r="138" spans="2:8" ht="12.75" customHeight="1">
      <c r="B138" s="69"/>
      <c r="C138" s="69"/>
      <c r="D138" s="69"/>
      <c r="E138" s="69"/>
      <c r="F138" s="69"/>
      <c r="G138" s="69"/>
      <c r="H138" s="79"/>
    </row>
    <row r="139" spans="2:8" ht="12.75" customHeight="1">
      <c r="B139" s="69"/>
      <c r="C139" s="70" t="s">
        <v>85</v>
      </c>
      <c r="D139" s="71" t="s">
        <v>36</v>
      </c>
      <c r="E139" s="84">
        <f>E133-G46</f>
        <v>4671.699999999953</v>
      </c>
      <c r="F139" s="69"/>
      <c r="G139" s="69"/>
      <c r="H139" s="79"/>
    </row>
    <row r="140" ht="12.75" customHeight="1"/>
    <row r="141" ht="12.75" customHeight="1"/>
    <row r="142" ht="12.75" customHeight="1"/>
    <row r="143" ht="12.75" customHeight="1"/>
  </sheetData>
  <sheetProtection/>
  <mergeCells count="63">
    <mergeCell ref="A122:C123"/>
    <mergeCell ref="A125:C126"/>
    <mergeCell ref="E128:G129"/>
    <mergeCell ref="C111:F111"/>
    <mergeCell ref="A119:C120"/>
    <mergeCell ref="C65:D65"/>
    <mergeCell ref="A80:G80"/>
    <mergeCell ref="A71:G71"/>
    <mergeCell ref="A93:G93"/>
    <mergeCell ref="B67:F68"/>
    <mergeCell ref="A100:G100"/>
    <mergeCell ref="D90:E90"/>
    <mergeCell ref="A82:B82"/>
    <mergeCell ref="A95:B95"/>
    <mergeCell ref="D88:E88"/>
    <mergeCell ref="D95:G95"/>
    <mergeCell ref="D97:E97"/>
    <mergeCell ref="D85:E85"/>
    <mergeCell ref="D86:E86"/>
    <mergeCell ref="A61:B61"/>
    <mergeCell ref="A62:B62"/>
    <mergeCell ref="A55:B55"/>
    <mergeCell ref="A56:B56"/>
    <mergeCell ref="A57:B57"/>
    <mergeCell ref="A58:B58"/>
    <mergeCell ref="A22:D22"/>
    <mergeCell ref="A23:D23"/>
    <mergeCell ref="A24:D24"/>
    <mergeCell ref="A59:B59"/>
    <mergeCell ref="A60:B60"/>
    <mergeCell ref="A20:D20"/>
    <mergeCell ref="A26:D26"/>
    <mergeCell ref="A27:D27"/>
    <mergeCell ref="A28:D28"/>
    <mergeCell ref="A30:D30"/>
    <mergeCell ref="A1:G1"/>
    <mergeCell ref="A13:G14"/>
    <mergeCell ref="A3:G10"/>
    <mergeCell ref="A16:D16"/>
    <mergeCell ref="A18:D18"/>
    <mergeCell ref="A19:D19"/>
    <mergeCell ref="A31:D31"/>
    <mergeCell ref="A32:D32"/>
    <mergeCell ref="A33:D33"/>
    <mergeCell ref="A37:F37"/>
    <mergeCell ref="A25:D25"/>
    <mergeCell ref="A29:D29"/>
    <mergeCell ref="C57:D57"/>
    <mergeCell ref="C58:D58"/>
    <mergeCell ref="A42:E42"/>
    <mergeCell ref="D44:F44"/>
    <mergeCell ref="C46:F46"/>
    <mergeCell ref="A49:G50"/>
    <mergeCell ref="C59:D59"/>
    <mergeCell ref="A54:B54"/>
    <mergeCell ref="F52:G52"/>
    <mergeCell ref="C60:D60"/>
    <mergeCell ref="C61:D61"/>
    <mergeCell ref="C62:D62"/>
    <mergeCell ref="A52:D52"/>
    <mergeCell ref="C54:D54"/>
    <mergeCell ref="C55:D55"/>
    <mergeCell ref="C56:D56"/>
  </mergeCells>
  <printOptions horizontalCentered="1"/>
  <pageMargins left="0.75" right="0.75" top="1" bottom="1" header="0.5" footer="0.5"/>
  <pageSetup horizontalDpi="600" verticalDpi="600" orientation="portrait" scale="64" r:id="rId2"/>
  <headerFooter alignWithMargins="0">
    <oddHeader>&amp;CModel Drinking Water User Charge Methodology</oddHeader>
    <oddFooter>&amp;C&amp;G</oddFooter>
  </headerFooter>
  <rowBreaks count="1" manualBreakCount="1">
    <brk id="69" max="6" man="1"/>
  </rowBreaks>
  <legacyDrawingHF r:id="rId1"/>
</worksheet>
</file>

<file path=xl/worksheets/sheet3.xml><?xml version="1.0" encoding="utf-8"?>
<worksheet xmlns="http://schemas.openxmlformats.org/spreadsheetml/2006/main" xmlns:r="http://schemas.openxmlformats.org/officeDocument/2006/relationships">
  <dimension ref="B1:G150"/>
  <sheetViews>
    <sheetView zoomScalePageLayoutView="0" workbookViewId="0" topLeftCell="A102">
      <selection activeCell="C99" sqref="C99"/>
    </sheetView>
  </sheetViews>
  <sheetFormatPr defaultColWidth="9.140625" defaultRowHeight="12.75"/>
  <cols>
    <col min="1" max="1" width="4.57421875" style="0" customWidth="1"/>
    <col min="2" max="2" width="13.57421875" style="0" customWidth="1"/>
    <col min="3" max="3" width="67.421875" style="0" customWidth="1"/>
    <col min="4" max="4" width="19.8515625" style="0" customWidth="1"/>
    <col min="5" max="5" width="17.140625" style="0" customWidth="1"/>
    <col min="7" max="7" width="11.7109375" style="0" bestFit="1" customWidth="1"/>
  </cols>
  <sheetData>
    <row r="1" spans="2:5" ht="13.5">
      <c r="B1" s="149" t="s">
        <v>15</v>
      </c>
      <c r="C1" s="129"/>
      <c r="D1" s="129"/>
      <c r="E1" s="129"/>
    </row>
    <row r="3" spans="2:5" ht="15.75">
      <c r="B3" s="150" t="s">
        <v>16</v>
      </c>
      <c r="C3" s="151"/>
      <c r="D3" s="151"/>
      <c r="E3" s="151"/>
    </row>
    <row r="5" spans="2:5" ht="12.75">
      <c r="B5" s="152" t="s">
        <v>115</v>
      </c>
      <c r="C5" s="153"/>
      <c r="D5" s="153"/>
      <c r="E5" s="153"/>
    </row>
    <row r="6" spans="2:5" ht="12.75">
      <c r="B6" s="153"/>
      <c r="C6" s="153"/>
      <c r="D6" s="153"/>
      <c r="E6" s="153"/>
    </row>
    <row r="7" spans="2:5" ht="12.75">
      <c r="B7" s="153"/>
      <c r="C7" s="153"/>
      <c r="D7" s="153"/>
      <c r="E7" s="153"/>
    </row>
    <row r="8" spans="2:5" ht="12.75">
      <c r="B8" s="153"/>
      <c r="C8" s="153"/>
      <c r="D8" s="153"/>
      <c r="E8" s="153"/>
    </row>
    <row r="9" spans="2:5" ht="12.75">
      <c r="B9" s="153"/>
      <c r="C9" s="153"/>
      <c r="D9" s="153"/>
      <c r="E9" s="153"/>
    </row>
    <row r="10" spans="2:5" ht="12.75">
      <c r="B10" s="153"/>
      <c r="C10" s="153"/>
      <c r="D10" s="153"/>
      <c r="E10" s="153"/>
    </row>
    <row r="11" spans="2:5" ht="12.75">
      <c r="B11" s="153"/>
      <c r="C11" s="153"/>
      <c r="D11" s="153"/>
      <c r="E11" s="153"/>
    </row>
    <row r="13" spans="2:5" ht="78.75">
      <c r="B13" s="4" t="s">
        <v>17</v>
      </c>
      <c r="C13" s="5" t="s">
        <v>18</v>
      </c>
      <c r="D13" s="6" t="s">
        <v>19</v>
      </c>
      <c r="E13" s="5" t="s">
        <v>20</v>
      </c>
    </row>
    <row r="14" spans="2:5" ht="15.75">
      <c r="B14" s="62">
        <v>1</v>
      </c>
      <c r="C14" s="7" t="s">
        <v>121</v>
      </c>
      <c r="D14" s="8">
        <v>5000</v>
      </c>
      <c r="E14" s="98"/>
    </row>
    <row r="15" spans="2:5" ht="15.75">
      <c r="B15" s="97"/>
      <c r="C15" s="7" t="s">
        <v>125</v>
      </c>
      <c r="D15" s="8">
        <v>1000</v>
      </c>
      <c r="E15" s="99"/>
    </row>
    <row r="16" spans="2:5" ht="15.75">
      <c r="B16" s="97"/>
      <c r="C16" s="7" t="s">
        <v>129</v>
      </c>
      <c r="D16" s="8">
        <v>1000</v>
      </c>
      <c r="E16" s="99"/>
    </row>
    <row r="17" spans="2:5" ht="15.75">
      <c r="B17" s="92"/>
      <c r="C17" s="94" t="s">
        <v>116</v>
      </c>
      <c r="D17" s="8">
        <v>0</v>
      </c>
      <c r="E17" s="99"/>
    </row>
    <row r="18" spans="2:7" ht="15">
      <c r="B18" s="96"/>
      <c r="C18" s="7" t="s">
        <v>122</v>
      </c>
      <c r="D18" s="8">
        <v>50000</v>
      </c>
      <c r="E18" s="13">
        <f>SUM(D14:D18)</f>
        <v>57000</v>
      </c>
      <c r="G18" s="83"/>
    </row>
    <row r="19" spans="2:7" ht="15.75">
      <c r="B19" s="62">
        <v>2</v>
      </c>
      <c r="C19" s="7" t="s">
        <v>121</v>
      </c>
      <c r="D19" s="8">
        <v>5000</v>
      </c>
      <c r="E19" s="98"/>
      <c r="G19" s="83"/>
    </row>
    <row r="20" spans="2:7" ht="15.75">
      <c r="B20" s="97"/>
      <c r="C20" s="7" t="s">
        <v>125</v>
      </c>
      <c r="D20" s="8">
        <v>1000</v>
      </c>
      <c r="E20" s="99"/>
      <c r="G20" s="83"/>
    </row>
    <row r="21" spans="2:7" ht="15.75">
      <c r="B21" s="97"/>
      <c r="C21" s="7" t="s">
        <v>129</v>
      </c>
      <c r="D21" s="8">
        <v>1000</v>
      </c>
      <c r="E21" s="99"/>
      <c r="G21" s="83"/>
    </row>
    <row r="22" spans="2:7" ht="15.75">
      <c r="B22" s="97"/>
      <c r="C22" s="94" t="s">
        <v>116</v>
      </c>
      <c r="D22" s="8">
        <v>0</v>
      </c>
      <c r="E22" s="99"/>
      <c r="G22" s="83"/>
    </row>
    <row r="23" spans="2:7" ht="15">
      <c r="B23" s="96"/>
      <c r="C23" s="7" t="s">
        <v>122</v>
      </c>
      <c r="D23" s="8">
        <v>50000</v>
      </c>
      <c r="E23" s="13">
        <f>SUM(D19:D23)</f>
        <v>57000</v>
      </c>
      <c r="G23" s="83"/>
    </row>
    <row r="24" spans="2:7" ht="15.75">
      <c r="B24" s="62">
        <v>3</v>
      </c>
      <c r="C24" s="7" t="s">
        <v>121</v>
      </c>
      <c r="D24" s="8">
        <v>5000</v>
      </c>
      <c r="E24" s="98"/>
      <c r="G24" s="83"/>
    </row>
    <row r="25" spans="2:7" ht="15.75">
      <c r="B25" s="97"/>
      <c r="C25" s="7" t="s">
        <v>125</v>
      </c>
      <c r="D25" s="8">
        <v>1000</v>
      </c>
      <c r="E25" s="99"/>
      <c r="G25" s="83"/>
    </row>
    <row r="26" spans="2:7" ht="15.75">
      <c r="B26" s="97"/>
      <c r="C26" s="7" t="s">
        <v>129</v>
      </c>
      <c r="D26" s="8">
        <v>1000</v>
      </c>
      <c r="E26" s="99"/>
      <c r="G26" s="83"/>
    </row>
    <row r="27" spans="2:7" ht="15.75">
      <c r="B27" s="97"/>
      <c r="C27" s="94" t="s">
        <v>116</v>
      </c>
      <c r="D27" s="8">
        <v>0</v>
      </c>
      <c r="E27" s="99"/>
      <c r="G27" s="83"/>
    </row>
    <row r="28" spans="2:7" ht="15">
      <c r="B28" s="96"/>
      <c r="C28" s="7" t="s">
        <v>122</v>
      </c>
      <c r="D28" s="8">
        <v>50000</v>
      </c>
      <c r="E28" s="13">
        <f>SUM(D24:D28)</f>
        <v>57000</v>
      </c>
      <c r="G28" s="83"/>
    </row>
    <row r="29" spans="2:7" ht="15.75">
      <c r="B29" s="62">
        <v>4</v>
      </c>
      <c r="C29" s="7" t="s">
        <v>121</v>
      </c>
      <c r="D29" s="8">
        <v>5000</v>
      </c>
      <c r="E29" s="98"/>
      <c r="G29" s="83"/>
    </row>
    <row r="30" spans="2:7" ht="15.75">
      <c r="B30" s="97"/>
      <c r="C30" s="7" t="s">
        <v>125</v>
      </c>
      <c r="D30" s="8">
        <v>1000</v>
      </c>
      <c r="E30" s="99"/>
      <c r="G30" s="83"/>
    </row>
    <row r="31" spans="2:7" ht="15.75">
      <c r="B31" s="97"/>
      <c r="C31" s="7" t="s">
        <v>129</v>
      </c>
      <c r="D31" s="8">
        <v>1000</v>
      </c>
      <c r="E31" s="99"/>
      <c r="G31" s="83"/>
    </row>
    <row r="32" spans="2:7" ht="15.75">
      <c r="B32" s="97"/>
      <c r="C32" s="94" t="s">
        <v>116</v>
      </c>
      <c r="D32" s="8">
        <v>0</v>
      </c>
      <c r="E32" s="99"/>
      <c r="G32" s="83"/>
    </row>
    <row r="33" spans="2:7" ht="15">
      <c r="B33" s="96"/>
      <c r="C33" s="7" t="s">
        <v>122</v>
      </c>
      <c r="D33" s="8">
        <v>50000</v>
      </c>
      <c r="E33" s="13">
        <f>SUM(D29:D33)</f>
        <v>57000</v>
      </c>
      <c r="G33" s="83"/>
    </row>
    <row r="34" spans="2:7" ht="15">
      <c r="B34" s="61">
        <v>5</v>
      </c>
      <c r="C34" s="7" t="s">
        <v>121</v>
      </c>
      <c r="D34" s="8">
        <v>5000</v>
      </c>
      <c r="E34" s="11"/>
      <c r="G34" s="83"/>
    </row>
    <row r="35" spans="2:7" ht="15">
      <c r="B35" s="88"/>
      <c r="C35" s="9" t="s">
        <v>123</v>
      </c>
      <c r="D35" s="10">
        <v>1000</v>
      </c>
      <c r="E35" s="12"/>
      <c r="G35" s="83"/>
    </row>
    <row r="36" spans="2:7" ht="15">
      <c r="B36" s="88"/>
      <c r="C36" s="7" t="s">
        <v>125</v>
      </c>
      <c r="D36" s="8">
        <v>1000</v>
      </c>
      <c r="E36" s="12"/>
      <c r="G36" s="83"/>
    </row>
    <row r="37" spans="2:7" ht="15">
      <c r="B37" s="88"/>
      <c r="C37" s="9" t="s">
        <v>126</v>
      </c>
      <c r="D37" s="10">
        <v>7500</v>
      </c>
      <c r="E37" s="12"/>
      <c r="G37" s="83"/>
    </row>
    <row r="38" spans="2:7" ht="15">
      <c r="B38" s="88"/>
      <c r="C38" s="7" t="s">
        <v>129</v>
      </c>
      <c r="D38" s="8">
        <v>1000</v>
      </c>
      <c r="E38" s="12"/>
      <c r="G38" s="83"/>
    </row>
    <row r="39" spans="2:7" ht="15">
      <c r="B39" s="88"/>
      <c r="C39" s="94" t="s">
        <v>116</v>
      </c>
      <c r="D39" s="10">
        <v>0</v>
      </c>
      <c r="E39" s="12"/>
      <c r="G39" s="83"/>
    </row>
    <row r="40" spans="2:7" ht="15">
      <c r="B40" s="88"/>
      <c r="C40" s="7" t="s">
        <v>122</v>
      </c>
      <c r="D40" s="8">
        <v>50000</v>
      </c>
      <c r="E40" s="12">
        <f>SUM(D34:D40)</f>
        <v>65500</v>
      </c>
      <c r="G40" s="83"/>
    </row>
    <row r="41" spans="2:7" ht="15.75">
      <c r="B41" s="62">
        <v>6</v>
      </c>
      <c r="C41" s="7" t="s">
        <v>121</v>
      </c>
      <c r="D41" s="8">
        <v>5000</v>
      </c>
      <c r="E41" s="98"/>
      <c r="G41" s="83"/>
    </row>
    <row r="42" spans="2:7" ht="15.75">
      <c r="B42" s="97"/>
      <c r="C42" s="7" t="s">
        <v>125</v>
      </c>
      <c r="D42" s="8">
        <v>1000</v>
      </c>
      <c r="E42" s="99"/>
      <c r="G42" s="83"/>
    </row>
    <row r="43" spans="2:7" ht="15.75">
      <c r="B43" s="97"/>
      <c r="C43" s="7" t="s">
        <v>129</v>
      </c>
      <c r="D43" s="8">
        <v>1000</v>
      </c>
      <c r="E43" s="99"/>
      <c r="G43" s="83"/>
    </row>
    <row r="44" spans="2:7" ht="15.75">
      <c r="B44" s="97"/>
      <c r="C44" s="94" t="s">
        <v>116</v>
      </c>
      <c r="D44" s="10">
        <v>0</v>
      </c>
      <c r="E44" s="99"/>
      <c r="G44" s="83"/>
    </row>
    <row r="45" spans="2:7" ht="15">
      <c r="B45" s="96"/>
      <c r="C45" s="7" t="s">
        <v>122</v>
      </c>
      <c r="D45" s="8">
        <v>50000</v>
      </c>
      <c r="E45" s="13">
        <f>SUM(D41:D45)</f>
        <v>57000</v>
      </c>
      <c r="G45" s="83"/>
    </row>
    <row r="46" spans="2:7" ht="15.75">
      <c r="B46" s="62">
        <v>7</v>
      </c>
      <c r="C46" s="7" t="s">
        <v>121</v>
      </c>
      <c r="D46" s="8">
        <v>5000</v>
      </c>
      <c r="E46" s="98"/>
      <c r="G46" s="83"/>
    </row>
    <row r="47" spans="2:7" ht="15.75">
      <c r="B47" s="97"/>
      <c r="C47" s="7" t="s">
        <v>125</v>
      </c>
      <c r="D47" s="8">
        <v>1000</v>
      </c>
      <c r="E47" s="99"/>
      <c r="G47" s="83"/>
    </row>
    <row r="48" spans="2:7" ht="15.75">
      <c r="B48" s="97"/>
      <c r="C48" s="7" t="s">
        <v>129</v>
      </c>
      <c r="D48" s="8">
        <v>1000</v>
      </c>
      <c r="E48" s="99"/>
      <c r="G48" s="83"/>
    </row>
    <row r="49" spans="2:7" ht="15.75">
      <c r="B49" s="97"/>
      <c r="C49" s="94" t="s">
        <v>116</v>
      </c>
      <c r="D49" s="8">
        <v>0</v>
      </c>
      <c r="E49" s="99"/>
      <c r="G49" s="83"/>
    </row>
    <row r="50" spans="2:7" ht="15">
      <c r="B50" s="96"/>
      <c r="C50" s="7" t="s">
        <v>122</v>
      </c>
      <c r="D50" s="8">
        <v>50000</v>
      </c>
      <c r="E50" s="13">
        <f>SUM(D46:D50)</f>
        <v>57000</v>
      </c>
      <c r="G50" s="83"/>
    </row>
    <row r="51" spans="2:7" ht="15">
      <c r="B51" s="93">
        <v>8</v>
      </c>
      <c r="C51" s="7" t="s">
        <v>121</v>
      </c>
      <c r="D51" s="8">
        <v>5000</v>
      </c>
      <c r="E51" s="11"/>
      <c r="G51" s="83"/>
    </row>
    <row r="52" spans="2:7" ht="15">
      <c r="B52" s="95"/>
      <c r="C52" s="7" t="s">
        <v>88</v>
      </c>
      <c r="D52" s="8">
        <v>1500</v>
      </c>
      <c r="E52" s="12"/>
      <c r="G52" s="83"/>
    </row>
    <row r="53" spans="2:7" ht="15">
      <c r="B53" s="95"/>
      <c r="C53" s="7" t="s">
        <v>125</v>
      </c>
      <c r="D53" s="8">
        <v>1000</v>
      </c>
      <c r="E53" s="12"/>
      <c r="G53" s="83"/>
    </row>
    <row r="54" spans="2:7" ht="15">
      <c r="B54" s="95"/>
      <c r="C54" s="7" t="s">
        <v>129</v>
      </c>
      <c r="D54" s="8">
        <v>1000</v>
      </c>
      <c r="E54" s="12"/>
      <c r="G54" s="83"/>
    </row>
    <row r="55" spans="2:7" ht="15">
      <c r="B55" s="95"/>
      <c r="C55" s="94" t="s">
        <v>116</v>
      </c>
      <c r="D55" s="10">
        <v>0</v>
      </c>
      <c r="E55" s="12"/>
      <c r="G55" s="83"/>
    </row>
    <row r="56" spans="2:7" ht="15">
      <c r="B56" s="95"/>
      <c r="C56" s="7" t="s">
        <v>122</v>
      </c>
      <c r="D56" s="8">
        <v>50000</v>
      </c>
      <c r="E56" s="12">
        <f>SUM(D51:D56)</f>
        <v>58500</v>
      </c>
      <c r="G56" s="83"/>
    </row>
    <row r="57" spans="2:7" ht="15.75">
      <c r="B57" s="62">
        <v>9</v>
      </c>
      <c r="C57" s="7" t="s">
        <v>121</v>
      </c>
      <c r="D57" s="8">
        <v>5000</v>
      </c>
      <c r="E57" s="98"/>
      <c r="G57" s="83"/>
    </row>
    <row r="58" spans="2:7" ht="15.75">
      <c r="B58" s="97"/>
      <c r="C58" s="7" t="s">
        <v>124</v>
      </c>
      <c r="D58" s="8">
        <v>30000</v>
      </c>
      <c r="E58" s="99"/>
      <c r="G58" s="83"/>
    </row>
    <row r="59" spans="2:7" ht="15.75">
      <c r="B59" s="97"/>
      <c r="C59" s="7" t="s">
        <v>125</v>
      </c>
      <c r="D59" s="8">
        <v>1000</v>
      </c>
      <c r="E59" s="99"/>
      <c r="G59" s="83"/>
    </row>
    <row r="60" spans="2:7" ht="15.75">
      <c r="B60" s="97"/>
      <c r="C60" s="7" t="s">
        <v>129</v>
      </c>
      <c r="D60" s="8">
        <v>1000</v>
      </c>
      <c r="E60" s="99"/>
      <c r="G60" s="83"/>
    </row>
    <row r="61" spans="2:7" ht="15.75">
      <c r="B61" s="97"/>
      <c r="C61" s="94" t="s">
        <v>116</v>
      </c>
      <c r="D61" s="8">
        <v>0</v>
      </c>
      <c r="E61" s="99"/>
      <c r="G61" s="83"/>
    </row>
    <row r="62" spans="2:7" ht="15">
      <c r="B62" s="96"/>
      <c r="C62" s="7" t="s">
        <v>122</v>
      </c>
      <c r="D62" s="8">
        <v>50000</v>
      </c>
      <c r="E62" s="13">
        <f>SUM(D57:D62)</f>
        <v>87000</v>
      </c>
      <c r="G62" s="83"/>
    </row>
    <row r="63" spans="2:7" ht="15">
      <c r="B63" s="93">
        <v>10</v>
      </c>
      <c r="C63" s="7" t="s">
        <v>121</v>
      </c>
      <c r="D63" s="8">
        <v>5000</v>
      </c>
      <c r="E63" s="11"/>
      <c r="G63" s="83"/>
    </row>
    <row r="64" spans="2:7" ht="15">
      <c r="B64" s="88"/>
      <c r="C64" s="9" t="s">
        <v>123</v>
      </c>
      <c r="D64" s="10">
        <v>1000</v>
      </c>
      <c r="E64" s="12"/>
      <c r="G64" s="83"/>
    </row>
    <row r="65" spans="2:7" ht="15">
      <c r="B65" s="88"/>
      <c r="C65" s="7" t="s">
        <v>125</v>
      </c>
      <c r="D65" s="8">
        <v>1000</v>
      </c>
      <c r="E65" s="12"/>
      <c r="G65" s="83"/>
    </row>
    <row r="66" spans="2:7" ht="15">
      <c r="B66" s="88"/>
      <c r="C66" s="9" t="s">
        <v>126</v>
      </c>
      <c r="D66" s="10">
        <v>7500</v>
      </c>
      <c r="E66" s="12"/>
      <c r="G66" s="83"/>
    </row>
    <row r="67" spans="2:7" ht="15">
      <c r="B67" s="88"/>
      <c r="C67" s="9" t="s">
        <v>127</v>
      </c>
      <c r="D67" s="10">
        <v>45000</v>
      </c>
      <c r="E67" s="12"/>
      <c r="G67" s="83"/>
    </row>
    <row r="68" spans="2:7" ht="15">
      <c r="B68" s="88"/>
      <c r="C68" s="7" t="s">
        <v>128</v>
      </c>
      <c r="D68" s="8">
        <v>10000</v>
      </c>
      <c r="E68" s="12"/>
      <c r="G68" s="83"/>
    </row>
    <row r="69" spans="2:7" ht="15">
      <c r="B69" s="88"/>
      <c r="C69" s="7" t="s">
        <v>129</v>
      </c>
      <c r="D69" s="8">
        <v>1000</v>
      </c>
      <c r="E69" s="12"/>
      <c r="G69" s="83"/>
    </row>
    <row r="70" spans="2:7" ht="15">
      <c r="B70" s="88"/>
      <c r="C70" s="94" t="s">
        <v>116</v>
      </c>
      <c r="D70" s="10">
        <v>0</v>
      </c>
      <c r="E70" s="12"/>
      <c r="G70" s="83"/>
    </row>
    <row r="71" spans="2:7" ht="15">
      <c r="B71" s="88"/>
      <c r="C71" s="7" t="s">
        <v>122</v>
      </c>
      <c r="D71" s="8">
        <v>50000</v>
      </c>
      <c r="E71" s="12">
        <f>SUM(D63:D71)</f>
        <v>120500</v>
      </c>
      <c r="G71" s="83"/>
    </row>
    <row r="72" spans="2:7" ht="15.75">
      <c r="B72" s="62">
        <v>11</v>
      </c>
      <c r="C72" s="7" t="s">
        <v>121</v>
      </c>
      <c r="D72" s="8">
        <v>5000</v>
      </c>
      <c r="E72" s="98"/>
      <c r="G72" s="83"/>
    </row>
    <row r="73" spans="2:7" ht="15.75">
      <c r="B73" s="97"/>
      <c r="C73" s="7" t="s">
        <v>125</v>
      </c>
      <c r="D73" s="8">
        <v>1000</v>
      </c>
      <c r="E73" s="99"/>
      <c r="G73" s="83"/>
    </row>
    <row r="74" spans="2:7" ht="15.75">
      <c r="B74" s="97"/>
      <c r="C74" s="7" t="s">
        <v>129</v>
      </c>
      <c r="D74" s="8">
        <v>1000</v>
      </c>
      <c r="E74" s="99"/>
      <c r="G74" s="83"/>
    </row>
    <row r="75" spans="2:7" ht="15.75">
      <c r="B75" s="97"/>
      <c r="C75" s="94" t="s">
        <v>116</v>
      </c>
      <c r="D75" s="8">
        <v>0</v>
      </c>
      <c r="E75" s="99"/>
      <c r="G75" s="83"/>
    </row>
    <row r="76" spans="2:7" ht="15">
      <c r="B76" s="96"/>
      <c r="C76" s="7" t="s">
        <v>122</v>
      </c>
      <c r="D76" s="8">
        <v>50000</v>
      </c>
      <c r="E76" s="13">
        <f>SUM(D72:D76)</f>
        <v>57000</v>
      </c>
      <c r="G76" s="83"/>
    </row>
    <row r="77" spans="2:7" ht="15">
      <c r="B77" s="61">
        <v>12</v>
      </c>
      <c r="C77" s="7" t="s">
        <v>121</v>
      </c>
      <c r="D77" s="8">
        <v>5000</v>
      </c>
      <c r="E77" s="11"/>
      <c r="G77" s="83"/>
    </row>
    <row r="78" spans="2:7" ht="15">
      <c r="B78" s="90"/>
      <c r="C78" s="7" t="s">
        <v>125</v>
      </c>
      <c r="D78" s="8">
        <v>1000</v>
      </c>
      <c r="E78" s="12"/>
      <c r="G78" s="83"/>
    </row>
    <row r="79" spans="2:7" ht="15">
      <c r="B79" s="90"/>
      <c r="C79" s="7" t="s">
        <v>129</v>
      </c>
      <c r="D79" s="8">
        <v>1000</v>
      </c>
      <c r="E79" s="12"/>
      <c r="G79" s="83"/>
    </row>
    <row r="80" spans="2:7" ht="15">
      <c r="B80" s="90"/>
      <c r="C80" s="7" t="s">
        <v>130</v>
      </c>
      <c r="D80" s="10">
        <v>10000</v>
      </c>
      <c r="E80" s="12"/>
      <c r="G80" s="83"/>
    </row>
    <row r="81" spans="2:7" ht="15">
      <c r="B81" s="90"/>
      <c r="C81" s="94" t="s">
        <v>116</v>
      </c>
      <c r="D81" s="10">
        <v>0</v>
      </c>
      <c r="E81" s="12"/>
      <c r="G81" s="83"/>
    </row>
    <row r="82" spans="2:7" ht="15">
      <c r="B82" s="90"/>
      <c r="C82" s="7" t="s">
        <v>122</v>
      </c>
      <c r="D82" s="8">
        <v>50000</v>
      </c>
      <c r="E82" s="12">
        <f>SUM(D77:D82)</f>
        <v>67000</v>
      </c>
      <c r="G82" s="83"/>
    </row>
    <row r="83" spans="2:7" ht="15.75">
      <c r="B83" s="62">
        <v>13</v>
      </c>
      <c r="C83" s="7" t="s">
        <v>121</v>
      </c>
      <c r="D83" s="8">
        <v>5000</v>
      </c>
      <c r="E83" s="98"/>
      <c r="G83" s="83"/>
    </row>
    <row r="84" spans="2:7" ht="15.75">
      <c r="B84" s="97"/>
      <c r="C84" s="7" t="s">
        <v>125</v>
      </c>
      <c r="D84" s="8">
        <v>1000</v>
      </c>
      <c r="E84" s="99"/>
      <c r="G84" s="83"/>
    </row>
    <row r="85" spans="2:7" ht="15.75">
      <c r="B85" s="97"/>
      <c r="C85" s="7" t="s">
        <v>129</v>
      </c>
      <c r="D85" s="8">
        <v>1000</v>
      </c>
      <c r="E85" s="99"/>
      <c r="G85" s="83"/>
    </row>
    <row r="86" spans="2:7" ht="15.75">
      <c r="B86" s="97"/>
      <c r="C86" s="7" t="s">
        <v>130</v>
      </c>
      <c r="D86" s="10">
        <v>10000</v>
      </c>
      <c r="E86" s="99"/>
      <c r="G86" s="83"/>
    </row>
    <row r="87" spans="2:7" ht="15.75">
      <c r="B87" s="97"/>
      <c r="C87" s="94" t="s">
        <v>116</v>
      </c>
      <c r="D87" s="8">
        <v>0</v>
      </c>
      <c r="E87" s="99"/>
      <c r="G87" s="83"/>
    </row>
    <row r="88" spans="2:7" ht="15">
      <c r="B88" s="96"/>
      <c r="C88" s="7" t="s">
        <v>122</v>
      </c>
      <c r="D88" s="8">
        <v>50000</v>
      </c>
      <c r="E88" s="13">
        <f>SUM(D83:D88)</f>
        <v>67000</v>
      </c>
      <c r="G88" s="83"/>
    </row>
    <row r="89" spans="2:7" ht="15">
      <c r="B89" s="93">
        <v>14</v>
      </c>
      <c r="C89" s="7" t="s">
        <v>121</v>
      </c>
      <c r="D89" s="8">
        <v>5000</v>
      </c>
      <c r="E89" s="11"/>
      <c r="G89" s="83"/>
    </row>
    <row r="90" spans="2:7" ht="15">
      <c r="B90" s="95"/>
      <c r="C90" s="7" t="s">
        <v>125</v>
      </c>
      <c r="D90" s="8">
        <v>1000</v>
      </c>
      <c r="E90" s="12"/>
      <c r="G90" s="83"/>
    </row>
    <row r="91" spans="2:7" ht="15">
      <c r="B91" s="95"/>
      <c r="C91" s="7" t="s">
        <v>130</v>
      </c>
      <c r="D91" s="10">
        <v>10000</v>
      </c>
      <c r="E91" s="12"/>
      <c r="G91" s="83"/>
    </row>
    <row r="92" spans="2:7" ht="15">
      <c r="B92" s="95"/>
      <c r="C92" s="7" t="s">
        <v>129</v>
      </c>
      <c r="D92" s="8">
        <v>1000</v>
      </c>
      <c r="E92" s="12"/>
      <c r="G92" s="83"/>
    </row>
    <row r="93" spans="2:7" ht="15">
      <c r="B93" s="95"/>
      <c r="C93" s="94" t="s">
        <v>116</v>
      </c>
      <c r="D93" s="10">
        <v>1000</v>
      </c>
      <c r="E93" s="12"/>
      <c r="G93" s="83"/>
    </row>
    <row r="94" spans="2:7" ht="15">
      <c r="B94" s="95"/>
      <c r="C94" s="7" t="s">
        <v>122</v>
      </c>
      <c r="D94" s="8">
        <v>50000</v>
      </c>
      <c r="E94" s="12">
        <f>SUM(D89:D94)</f>
        <v>68000</v>
      </c>
      <c r="G94" s="83"/>
    </row>
    <row r="95" spans="2:7" ht="15">
      <c r="B95" s="93">
        <v>15</v>
      </c>
      <c r="C95" s="7" t="s">
        <v>121</v>
      </c>
      <c r="D95" s="8">
        <v>5000</v>
      </c>
      <c r="E95" s="11"/>
      <c r="G95" s="83"/>
    </row>
    <row r="96" spans="2:7" ht="15">
      <c r="B96" s="95"/>
      <c r="C96" s="7" t="s">
        <v>125</v>
      </c>
      <c r="D96" s="8">
        <v>1000</v>
      </c>
      <c r="E96" s="12"/>
      <c r="G96" s="83"/>
    </row>
    <row r="97" spans="2:7" ht="15">
      <c r="B97" s="95"/>
      <c r="C97" s="9" t="s">
        <v>123</v>
      </c>
      <c r="D97" s="10">
        <v>1000</v>
      </c>
      <c r="E97" s="12"/>
      <c r="G97" s="83"/>
    </row>
    <row r="98" spans="2:7" ht="15">
      <c r="B98" s="95"/>
      <c r="C98" s="9" t="s">
        <v>126</v>
      </c>
      <c r="D98" s="10">
        <v>7500</v>
      </c>
      <c r="E98" s="12"/>
      <c r="G98" s="83"/>
    </row>
    <row r="99" spans="2:7" ht="15">
      <c r="B99" s="95"/>
      <c r="C99" s="7" t="s">
        <v>131</v>
      </c>
      <c r="D99" s="10">
        <v>10000</v>
      </c>
      <c r="E99" s="12"/>
      <c r="G99" s="83"/>
    </row>
    <row r="100" spans="2:7" ht="15">
      <c r="B100" s="95"/>
      <c r="C100" s="7" t="s">
        <v>129</v>
      </c>
      <c r="D100" s="8">
        <v>1000</v>
      </c>
      <c r="E100" s="12"/>
      <c r="G100" s="83"/>
    </row>
    <row r="101" spans="2:7" ht="15">
      <c r="B101" s="95"/>
      <c r="C101" s="94" t="s">
        <v>116</v>
      </c>
      <c r="D101" s="10">
        <v>0</v>
      </c>
      <c r="E101" s="12"/>
      <c r="G101" s="83"/>
    </row>
    <row r="102" spans="2:7" ht="15">
      <c r="B102" s="95"/>
      <c r="C102" s="7" t="s">
        <v>122</v>
      </c>
      <c r="D102" s="8">
        <v>50000</v>
      </c>
      <c r="E102" s="12">
        <f>SUM(D95:D102)</f>
        <v>75500</v>
      </c>
      <c r="G102" s="83"/>
    </row>
    <row r="103" spans="2:7" ht="15">
      <c r="B103" s="93">
        <v>16</v>
      </c>
      <c r="C103" s="7" t="s">
        <v>121</v>
      </c>
      <c r="D103" s="8">
        <v>5000</v>
      </c>
      <c r="E103" s="11"/>
      <c r="G103" s="83"/>
    </row>
    <row r="104" spans="2:7" ht="15">
      <c r="B104" s="95"/>
      <c r="C104" s="7" t="s">
        <v>129</v>
      </c>
      <c r="D104" s="8">
        <v>1000</v>
      </c>
      <c r="E104" s="12"/>
      <c r="G104" s="83"/>
    </row>
    <row r="105" spans="2:7" ht="15">
      <c r="B105" s="95"/>
      <c r="C105" s="7" t="s">
        <v>88</v>
      </c>
      <c r="D105" s="8">
        <v>1500</v>
      </c>
      <c r="E105" s="12"/>
      <c r="G105" s="83"/>
    </row>
    <row r="106" spans="2:7" ht="15">
      <c r="B106" s="95"/>
      <c r="C106" s="7" t="s">
        <v>125</v>
      </c>
      <c r="D106" s="8">
        <v>1000</v>
      </c>
      <c r="E106" s="12"/>
      <c r="G106" s="83"/>
    </row>
    <row r="107" spans="2:7" ht="15">
      <c r="B107" s="95"/>
      <c r="C107" s="94" t="s">
        <v>116</v>
      </c>
      <c r="D107" s="10">
        <v>0</v>
      </c>
      <c r="E107" s="12"/>
      <c r="G107" s="83"/>
    </row>
    <row r="108" spans="2:7" ht="15">
      <c r="B108" s="95"/>
      <c r="C108" s="7" t="s">
        <v>122</v>
      </c>
      <c r="D108" s="8">
        <v>50000</v>
      </c>
      <c r="E108" s="12">
        <f>SUM(D103:D108)</f>
        <v>58500</v>
      </c>
      <c r="G108" s="83"/>
    </row>
    <row r="109" spans="2:7" ht="15.75">
      <c r="B109" s="62">
        <v>17</v>
      </c>
      <c r="C109" s="7" t="s">
        <v>121</v>
      </c>
      <c r="D109" s="8">
        <v>5000</v>
      </c>
      <c r="E109" s="98"/>
      <c r="G109" s="83"/>
    </row>
    <row r="110" spans="2:7" ht="15.75">
      <c r="B110" s="97"/>
      <c r="C110" s="7" t="s">
        <v>125</v>
      </c>
      <c r="D110" s="8">
        <v>1000</v>
      </c>
      <c r="E110" s="99"/>
      <c r="G110" s="83"/>
    </row>
    <row r="111" spans="2:7" ht="15.75">
      <c r="B111" s="97"/>
      <c r="C111" s="7" t="s">
        <v>129</v>
      </c>
      <c r="D111" s="8">
        <v>1000</v>
      </c>
      <c r="E111" s="99"/>
      <c r="G111" s="83"/>
    </row>
    <row r="112" spans="2:7" ht="15.75">
      <c r="B112" s="97"/>
      <c r="C112" s="94" t="s">
        <v>116</v>
      </c>
      <c r="D112" s="8">
        <v>0</v>
      </c>
      <c r="E112" s="99"/>
      <c r="G112" s="83"/>
    </row>
    <row r="113" spans="2:7" ht="15">
      <c r="B113" s="96"/>
      <c r="C113" s="7" t="s">
        <v>122</v>
      </c>
      <c r="D113" s="8">
        <v>50000</v>
      </c>
      <c r="E113" s="13">
        <f>SUM(D109:D113)</f>
        <v>57000</v>
      </c>
      <c r="G113" s="83"/>
    </row>
    <row r="114" spans="2:7" ht="15">
      <c r="B114" s="93">
        <v>18</v>
      </c>
      <c r="C114" s="7" t="s">
        <v>121</v>
      </c>
      <c r="D114" s="8">
        <v>5000</v>
      </c>
      <c r="E114" s="11"/>
      <c r="G114" s="83"/>
    </row>
    <row r="115" spans="2:7" ht="15">
      <c r="B115" s="95"/>
      <c r="C115" s="7" t="s">
        <v>124</v>
      </c>
      <c r="D115" s="8">
        <v>30000</v>
      </c>
      <c r="E115" s="12"/>
      <c r="G115" s="83"/>
    </row>
    <row r="116" spans="2:7" ht="15">
      <c r="B116" s="95"/>
      <c r="C116" s="7" t="s">
        <v>129</v>
      </c>
      <c r="D116" s="8">
        <v>1000</v>
      </c>
      <c r="E116" s="12"/>
      <c r="G116" s="83"/>
    </row>
    <row r="117" spans="2:7" ht="15">
      <c r="B117" s="95"/>
      <c r="C117" s="7" t="s">
        <v>125</v>
      </c>
      <c r="D117" s="8">
        <v>1000</v>
      </c>
      <c r="E117" s="12"/>
      <c r="G117" s="83"/>
    </row>
    <row r="118" spans="2:7" ht="15">
      <c r="B118" s="95"/>
      <c r="C118" s="94" t="s">
        <v>116</v>
      </c>
      <c r="D118" s="10">
        <v>0</v>
      </c>
      <c r="E118" s="12"/>
      <c r="G118" s="83"/>
    </row>
    <row r="119" spans="2:7" ht="15">
      <c r="B119" s="95"/>
      <c r="C119" s="7" t="s">
        <v>122</v>
      </c>
      <c r="D119" s="8">
        <v>50000</v>
      </c>
      <c r="E119" s="12">
        <f>SUM(D114:D119)</f>
        <v>87000</v>
      </c>
      <c r="G119" s="83"/>
    </row>
    <row r="120" spans="2:7" ht="15.75">
      <c r="B120" s="62">
        <v>19</v>
      </c>
      <c r="C120" s="7" t="s">
        <v>121</v>
      </c>
      <c r="D120" s="8">
        <v>5000</v>
      </c>
      <c r="E120" s="98"/>
      <c r="G120" s="83"/>
    </row>
    <row r="121" spans="2:7" ht="15.75">
      <c r="B121" s="97"/>
      <c r="C121" s="7" t="s">
        <v>125</v>
      </c>
      <c r="D121" s="8">
        <v>1000</v>
      </c>
      <c r="E121" s="99"/>
      <c r="G121" s="83"/>
    </row>
    <row r="122" spans="2:7" ht="15.75">
      <c r="B122" s="97"/>
      <c r="C122" s="7" t="s">
        <v>129</v>
      </c>
      <c r="D122" s="8">
        <v>1000</v>
      </c>
      <c r="E122" s="99"/>
      <c r="G122" s="83"/>
    </row>
    <row r="123" spans="2:7" ht="15.75">
      <c r="B123" s="97"/>
      <c r="C123" s="94" t="s">
        <v>116</v>
      </c>
      <c r="D123" s="8">
        <v>0</v>
      </c>
      <c r="E123" s="99"/>
      <c r="G123" s="83"/>
    </row>
    <row r="124" spans="2:7" ht="15">
      <c r="B124" s="96"/>
      <c r="C124" s="7" t="s">
        <v>122</v>
      </c>
      <c r="D124" s="8">
        <v>50000</v>
      </c>
      <c r="E124" s="13">
        <f>SUM(D120:D124)</f>
        <v>57000</v>
      </c>
      <c r="G124" s="83"/>
    </row>
    <row r="125" spans="2:7" ht="15">
      <c r="B125" s="61">
        <v>20</v>
      </c>
      <c r="C125" s="7" t="s">
        <v>121</v>
      </c>
      <c r="D125" s="8">
        <v>5000</v>
      </c>
      <c r="E125" s="12"/>
      <c r="G125" s="83"/>
    </row>
    <row r="126" spans="2:7" ht="15">
      <c r="B126" s="88"/>
      <c r="C126" s="9" t="s">
        <v>123</v>
      </c>
      <c r="D126" s="10">
        <v>1000</v>
      </c>
      <c r="E126" s="12"/>
      <c r="G126" s="83"/>
    </row>
    <row r="127" spans="2:7" ht="15">
      <c r="B127" s="88"/>
      <c r="C127" s="7" t="s">
        <v>125</v>
      </c>
      <c r="D127" s="8">
        <v>1000</v>
      </c>
      <c r="E127" s="12"/>
      <c r="G127" s="83"/>
    </row>
    <row r="128" spans="2:7" ht="15">
      <c r="B128" s="88"/>
      <c r="C128" s="9" t="s">
        <v>126</v>
      </c>
      <c r="D128" s="10">
        <v>7500</v>
      </c>
      <c r="E128" s="12"/>
      <c r="G128" s="83"/>
    </row>
    <row r="129" spans="2:7" ht="15">
      <c r="B129" s="88"/>
      <c r="C129" s="9" t="s">
        <v>127</v>
      </c>
      <c r="D129" s="10">
        <v>45000</v>
      </c>
      <c r="E129" s="12"/>
      <c r="G129" s="83"/>
    </row>
    <row r="130" spans="2:7" ht="15">
      <c r="B130" s="88"/>
      <c r="C130" s="7" t="s">
        <v>128</v>
      </c>
      <c r="D130" s="8">
        <v>10000</v>
      </c>
      <c r="E130" s="12"/>
      <c r="G130" s="83"/>
    </row>
    <row r="131" spans="2:7" ht="15">
      <c r="B131" s="88"/>
      <c r="C131" s="7" t="s">
        <v>129</v>
      </c>
      <c r="D131" s="8">
        <v>1000</v>
      </c>
      <c r="E131" s="12"/>
      <c r="G131" s="83"/>
    </row>
    <row r="132" spans="2:7" ht="15">
      <c r="B132" s="88"/>
      <c r="C132" s="94" t="s">
        <v>116</v>
      </c>
      <c r="D132" s="10">
        <v>0</v>
      </c>
      <c r="E132" s="12"/>
      <c r="G132" s="83"/>
    </row>
    <row r="133" spans="2:7" ht="15">
      <c r="B133" s="89"/>
      <c r="C133" s="7" t="s">
        <v>122</v>
      </c>
      <c r="D133" s="8">
        <v>50000</v>
      </c>
      <c r="E133" s="13">
        <f>SUM(D125:D133)</f>
        <v>120500</v>
      </c>
      <c r="G133" s="83"/>
    </row>
    <row r="134" spans="2:5" ht="15">
      <c r="B134" s="14"/>
      <c r="C134" s="15"/>
      <c r="D134" s="16"/>
      <c r="E134" s="16">
        <f>SUM(E14:E133)</f>
        <v>1388000</v>
      </c>
    </row>
    <row r="135" spans="2:5" ht="15">
      <c r="B135" s="17"/>
      <c r="C135" s="15"/>
      <c r="D135" s="16"/>
      <c r="E135" s="16"/>
    </row>
    <row r="137" ht="12.75">
      <c r="D137" s="82"/>
    </row>
    <row r="149" ht="12.75">
      <c r="D149" s="2"/>
    </row>
    <row r="150" ht="12.75">
      <c r="D150" s="82"/>
    </row>
  </sheetData>
  <sheetProtection/>
  <mergeCells count="3">
    <mergeCell ref="B1:E1"/>
    <mergeCell ref="B3:E3"/>
    <mergeCell ref="B5:E11"/>
  </mergeCells>
  <printOptions/>
  <pageMargins left="0.75" right="0.8" top="1" bottom="1" header="0.5" footer="0.5"/>
  <pageSetup horizontalDpi="600" verticalDpi="600" orientation="portrait" scale="72" r:id="rId2"/>
  <headerFooter alignWithMargins="0">
    <oddFooter>&amp;C&amp;G</oddFooter>
  </headerFooter>
  <rowBreaks count="1" manualBreakCount="1">
    <brk id="94" max="255" man="1"/>
  </rowBreaks>
  <legacyDrawingHF r:id="rId1"/>
</worksheet>
</file>

<file path=xl/worksheets/sheet4.xml><?xml version="1.0" encoding="utf-8"?>
<worksheet xmlns="http://schemas.openxmlformats.org/spreadsheetml/2006/main" xmlns:r="http://schemas.openxmlformats.org/officeDocument/2006/relationships">
  <dimension ref="A1:L45"/>
  <sheetViews>
    <sheetView zoomScalePageLayoutView="0" workbookViewId="0" topLeftCell="A7">
      <selection activeCell="B21" sqref="B21"/>
    </sheetView>
  </sheetViews>
  <sheetFormatPr defaultColWidth="9.140625" defaultRowHeight="12.75"/>
  <cols>
    <col min="1" max="1" width="8.28125" style="0" customWidth="1"/>
    <col min="2" max="2" width="17.28125" style="0" bestFit="1" customWidth="1"/>
    <col min="3" max="3" width="3.28125" style="0" customWidth="1"/>
    <col min="4" max="4" width="14.8515625" style="0" customWidth="1"/>
    <col min="5" max="5" width="3.57421875" style="0" customWidth="1"/>
    <col min="6" max="6" width="14.140625" style="0" customWidth="1"/>
    <col min="7" max="7" width="3.57421875" style="0" customWidth="1"/>
    <col min="8" max="8" width="15.7109375" style="0" customWidth="1"/>
    <col min="9" max="9" width="3.7109375" style="0" customWidth="1"/>
    <col min="10" max="10" width="17.57421875" style="0" bestFit="1" customWidth="1"/>
    <col min="11" max="11" width="14.7109375" style="0" customWidth="1"/>
    <col min="12" max="12" width="17.421875" style="0" customWidth="1"/>
  </cols>
  <sheetData>
    <row r="1" ht="15">
      <c r="A1" s="18" t="s">
        <v>21</v>
      </c>
    </row>
    <row r="2" ht="15.75">
      <c r="A2" s="19"/>
    </row>
    <row r="3" spans="1:12" ht="15.75">
      <c r="A3" s="150" t="s">
        <v>22</v>
      </c>
      <c r="B3" s="151"/>
      <c r="C3" s="151"/>
      <c r="D3" s="151"/>
      <c r="E3" s="151"/>
      <c r="F3" s="151"/>
      <c r="G3" s="151"/>
      <c r="H3" s="151"/>
      <c r="I3" s="151"/>
      <c r="J3" s="151"/>
      <c r="K3" s="151"/>
      <c r="L3" s="151"/>
    </row>
    <row r="5" spans="1:12" ht="15.75">
      <c r="A5" s="154" t="s">
        <v>23</v>
      </c>
      <c r="B5" s="155"/>
      <c r="C5" s="155"/>
      <c r="D5" s="155"/>
      <c r="E5" s="155"/>
      <c r="F5" s="155"/>
      <c r="G5" s="155"/>
      <c r="H5" s="155"/>
      <c r="I5" s="155"/>
      <c r="J5" s="155"/>
      <c r="K5" s="155"/>
      <c r="L5" s="155"/>
    </row>
    <row r="6" spans="1:12" ht="15.75">
      <c r="A6" s="63"/>
      <c r="B6" s="64"/>
      <c r="C6" s="64"/>
      <c r="D6" s="64"/>
      <c r="E6" s="64"/>
      <c r="F6" s="64"/>
      <c r="G6" s="64"/>
      <c r="H6" s="64"/>
      <c r="I6" s="64"/>
      <c r="J6" s="64"/>
      <c r="K6" s="64"/>
      <c r="L6" s="64"/>
    </row>
    <row r="7" spans="1:12" ht="15.75">
      <c r="A7" s="63"/>
      <c r="B7" s="156" t="s">
        <v>89</v>
      </c>
      <c r="C7" s="157"/>
      <c r="D7" s="157"/>
      <c r="E7" s="157"/>
      <c r="F7" s="157"/>
      <c r="G7" s="157"/>
      <c r="H7" s="157"/>
      <c r="I7" s="157"/>
      <c r="J7" s="157"/>
      <c r="K7" s="157"/>
      <c r="L7" s="64"/>
    </row>
    <row r="8" spans="1:12" ht="15.75">
      <c r="A8" s="63"/>
      <c r="B8" s="157"/>
      <c r="C8" s="157"/>
      <c r="D8" s="157"/>
      <c r="E8" s="157"/>
      <c r="F8" s="157"/>
      <c r="G8" s="157"/>
      <c r="H8" s="157"/>
      <c r="I8" s="157"/>
      <c r="J8" s="157"/>
      <c r="K8" s="157"/>
      <c r="L8" s="64"/>
    </row>
    <row r="9" spans="1:12" ht="15.75">
      <c r="A9" s="63"/>
      <c r="B9" s="64"/>
      <c r="C9" s="64"/>
      <c r="D9" s="64"/>
      <c r="E9" s="64"/>
      <c r="F9" s="64"/>
      <c r="G9" s="64"/>
      <c r="H9" s="64"/>
      <c r="I9" s="64"/>
      <c r="J9" s="64"/>
      <c r="K9" s="64"/>
      <c r="L9" s="64"/>
    </row>
    <row r="11" spans="1:4" ht="15.75">
      <c r="A11" s="20"/>
      <c r="B11" s="21" t="s">
        <v>24</v>
      </c>
      <c r="C11" s="20"/>
      <c r="D11" s="22">
        <v>0.01</v>
      </c>
    </row>
    <row r="12" spans="1:4" ht="15.75">
      <c r="A12" s="20"/>
      <c r="B12" s="21" t="s">
        <v>25</v>
      </c>
      <c r="C12" s="20"/>
      <c r="D12" s="23">
        <v>0.02</v>
      </c>
    </row>
    <row r="13" spans="1:4" ht="15.75">
      <c r="A13" s="20"/>
      <c r="B13" s="24" t="s">
        <v>26</v>
      </c>
      <c r="C13" s="25"/>
      <c r="D13" s="26">
        <v>0</v>
      </c>
    </row>
    <row r="15" ht="15.75">
      <c r="D15" s="27">
        <f>D11</f>
        <v>0.01</v>
      </c>
    </row>
    <row r="16" spans="2:12" ht="15.75">
      <c r="B16" s="28" t="s">
        <v>27</v>
      </c>
      <c r="D16" s="28" t="s">
        <v>28</v>
      </c>
      <c r="H16" s="28" t="s">
        <v>29</v>
      </c>
      <c r="J16" s="28" t="s">
        <v>30</v>
      </c>
      <c r="K16" s="28" t="s">
        <v>31</v>
      </c>
      <c r="L16" s="28" t="s">
        <v>32</v>
      </c>
    </row>
    <row r="17" spans="2:12" ht="15.75">
      <c r="B17" s="28" t="s">
        <v>33</v>
      </c>
      <c r="C17" s="28" t="s">
        <v>34</v>
      </c>
      <c r="D17" s="28" t="s">
        <v>35</v>
      </c>
      <c r="E17" s="28" t="s">
        <v>36</v>
      </c>
      <c r="F17" s="28" t="s">
        <v>37</v>
      </c>
      <c r="G17" s="28" t="s">
        <v>34</v>
      </c>
      <c r="H17" s="28" t="s">
        <v>38</v>
      </c>
      <c r="I17" s="28" t="s">
        <v>36</v>
      </c>
      <c r="J17" s="28" t="s">
        <v>29</v>
      </c>
      <c r="K17" s="28" t="s">
        <v>39</v>
      </c>
      <c r="L17" s="28" t="s">
        <v>39</v>
      </c>
    </row>
    <row r="18" spans="1:12" ht="15.75">
      <c r="A18" s="29" t="s">
        <v>40</v>
      </c>
      <c r="B18" s="29" t="s">
        <v>41</v>
      </c>
      <c r="C18" s="19"/>
      <c r="D18" s="29" t="s">
        <v>42</v>
      </c>
      <c r="E18" s="19"/>
      <c r="F18" s="29" t="s">
        <v>38</v>
      </c>
      <c r="G18" s="19"/>
      <c r="H18" s="29" t="s">
        <v>43</v>
      </c>
      <c r="I18" s="19"/>
      <c r="J18" s="29" t="s">
        <v>38</v>
      </c>
      <c r="K18" s="29" t="s">
        <v>44</v>
      </c>
      <c r="L18" s="29" t="s">
        <v>44</v>
      </c>
    </row>
    <row r="20" spans="2:12" ht="15">
      <c r="B20" s="30" t="s">
        <v>26</v>
      </c>
      <c r="L20" s="86">
        <f>D13</f>
        <v>0</v>
      </c>
    </row>
    <row r="21" spans="1:12" ht="15">
      <c r="A21" s="20">
        <v>1</v>
      </c>
      <c r="B21" s="100">
        <f>'Replacement Schedule'!E18</f>
        <v>57000</v>
      </c>
      <c r="C21" s="20"/>
      <c r="D21" s="31">
        <f>(1+$D$11)^A21</f>
        <v>1.01</v>
      </c>
      <c r="E21" s="20"/>
      <c r="F21" s="32">
        <f aca="true" t="shared" si="0" ref="F21:F28">B21*D21</f>
        <v>57570</v>
      </c>
      <c r="G21" s="20"/>
      <c r="H21" s="31">
        <f>1/(1+$D$12)^A21</f>
        <v>0.9803921568627451</v>
      </c>
      <c r="I21" s="20"/>
      <c r="J21" s="32">
        <f>ROUND(+F21*H21,2)</f>
        <v>56441.18</v>
      </c>
      <c r="K21" s="33">
        <f>ROUND(+L20*$D$12,2)</f>
        <v>0</v>
      </c>
      <c r="L21" s="85">
        <f aca="true" t="shared" si="1" ref="L21:L40">ROUND(+L20+K21+$J$45-F21,2)</f>
        <v>18623.3</v>
      </c>
    </row>
    <row r="22" spans="1:12" ht="15">
      <c r="A22" s="20">
        <f aca="true" t="shared" si="2" ref="A22:A40">A21+1</f>
        <v>2</v>
      </c>
      <c r="B22" s="100">
        <f>'Replacement Schedule'!E23</f>
        <v>57000</v>
      </c>
      <c r="C22" s="20"/>
      <c r="D22" s="31">
        <f aca="true" t="shared" si="3" ref="D22:D40">(1+$D$11)^A22</f>
        <v>1.0201</v>
      </c>
      <c r="E22" s="20"/>
      <c r="F22" s="33">
        <f t="shared" si="0"/>
        <v>58145.7</v>
      </c>
      <c r="G22" s="20"/>
      <c r="H22" s="31">
        <f aca="true" t="shared" si="4" ref="H22:H40">1/(1+$D$12)^A22</f>
        <v>0.9611687812379854</v>
      </c>
      <c r="I22" s="20"/>
      <c r="J22" s="32">
        <f aca="true" t="shared" si="5" ref="J22:J40">ROUND(+F22*H22,2)</f>
        <v>55887.83</v>
      </c>
      <c r="K22" s="33">
        <f>ROUND(+L21*$D$12,2)</f>
        <v>372.47</v>
      </c>
      <c r="L22" s="85">
        <f t="shared" si="1"/>
        <v>37043.37</v>
      </c>
    </row>
    <row r="23" spans="1:12" ht="15">
      <c r="A23" s="20">
        <f t="shared" si="2"/>
        <v>3</v>
      </c>
      <c r="B23" s="100">
        <f>'Replacement Schedule'!E28</f>
        <v>57000</v>
      </c>
      <c r="C23" s="20"/>
      <c r="D23" s="31">
        <f t="shared" si="3"/>
        <v>1.030301</v>
      </c>
      <c r="E23" s="20"/>
      <c r="F23" s="33">
        <f t="shared" si="0"/>
        <v>58727.15699999999</v>
      </c>
      <c r="G23" s="20"/>
      <c r="H23" s="31">
        <f t="shared" si="4"/>
        <v>0.9423223345470446</v>
      </c>
      <c r="I23" s="20"/>
      <c r="J23" s="32">
        <f t="shared" si="5"/>
        <v>55339.91</v>
      </c>
      <c r="K23" s="33">
        <f aca="true" t="shared" si="6" ref="K23:K40">ROUND(+L22*$D$12,2)</f>
        <v>740.87</v>
      </c>
      <c r="L23" s="85">
        <f t="shared" si="1"/>
        <v>55250.38</v>
      </c>
    </row>
    <row r="24" spans="1:12" ht="15">
      <c r="A24" s="20">
        <f t="shared" si="2"/>
        <v>4</v>
      </c>
      <c r="B24" s="100">
        <f>'Replacement Schedule'!E33</f>
        <v>57000</v>
      </c>
      <c r="C24" s="20"/>
      <c r="D24" s="31">
        <f t="shared" si="3"/>
        <v>1.04060401</v>
      </c>
      <c r="E24" s="20"/>
      <c r="F24" s="33">
        <f t="shared" si="0"/>
        <v>59314.428570000004</v>
      </c>
      <c r="G24" s="20"/>
      <c r="H24" s="31">
        <f t="shared" si="4"/>
        <v>0.9238454260265142</v>
      </c>
      <c r="I24" s="20"/>
      <c r="J24" s="32">
        <f t="shared" si="5"/>
        <v>54797.36</v>
      </c>
      <c r="K24" s="33">
        <f t="shared" si="6"/>
        <v>1105.01</v>
      </c>
      <c r="L24" s="85">
        <f t="shared" si="1"/>
        <v>73234.26</v>
      </c>
    </row>
    <row r="25" spans="1:12" ht="15">
      <c r="A25" s="20">
        <f t="shared" si="2"/>
        <v>5</v>
      </c>
      <c r="B25" s="100">
        <f>'Replacement Schedule'!E40</f>
        <v>65500</v>
      </c>
      <c r="C25" s="20"/>
      <c r="D25" s="31">
        <f t="shared" si="3"/>
        <v>1.0510100501</v>
      </c>
      <c r="E25" s="20"/>
      <c r="F25" s="33">
        <f t="shared" si="0"/>
        <v>68841.15828155</v>
      </c>
      <c r="G25" s="20"/>
      <c r="H25" s="31">
        <f t="shared" si="4"/>
        <v>0.9057308098299159</v>
      </c>
      <c r="I25" s="20"/>
      <c r="J25" s="32">
        <f t="shared" si="5"/>
        <v>62351.56</v>
      </c>
      <c r="K25" s="33">
        <f t="shared" si="6"/>
        <v>1464.69</v>
      </c>
      <c r="L25" s="85">
        <f t="shared" si="1"/>
        <v>82051.09</v>
      </c>
    </row>
    <row r="26" spans="1:12" ht="15">
      <c r="A26" s="20">
        <f t="shared" si="2"/>
        <v>6</v>
      </c>
      <c r="B26" s="100">
        <f>'Replacement Schedule'!E45</f>
        <v>57000</v>
      </c>
      <c r="C26" s="20"/>
      <c r="D26" s="31">
        <f t="shared" si="3"/>
        <v>1.0615201506010001</v>
      </c>
      <c r="E26" s="20"/>
      <c r="F26" s="33">
        <f t="shared" si="0"/>
        <v>60506.64858425701</v>
      </c>
      <c r="G26" s="20"/>
      <c r="H26" s="31">
        <f t="shared" si="4"/>
        <v>0.887971382186192</v>
      </c>
      <c r="I26" s="20"/>
      <c r="J26" s="32">
        <f t="shared" si="5"/>
        <v>53728.17</v>
      </c>
      <c r="K26" s="33">
        <f t="shared" si="6"/>
        <v>1641.02</v>
      </c>
      <c r="L26" s="85">
        <f t="shared" si="1"/>
        <v>99378.76</v>
      </c>
    </row>
    <row r="27" spans="1:12" ht="15">
      <c r="A27" s="20">
        <f t="shared" si="2"/>
        <v>7</v>
      </c>
      <c r="B27" s="100">
        <f>'Replacement Schedule'!E50</f>
        <v>57000</v>
      </c>
      <c r="C27" s="20"/>
      <c r="D27" s="31">
        <f t="shared" si="3"/>
        <v>1.0721353521070098</v>
      </c>
      <c r="E27" s="20"/>
      <c r="F27" s="33">
        <f t="shared" si="0"/>
        <v>61111.71507009956</v>
      </c>
      <c r="G27" s="20"/>
      <c r="H27" s="31">
        <f t="shared" si="4"/>
        <v>0.8705601786139139</v>
      </c>
      <c r="I27" s="20"/>
      <c r="J27" s="32">
        <f t="shared" si="5"/>
        <v>53201.43</v>
      </c>
      <c r="K27" s="33">
        <f t="shared" si="6"/>
        <v>1987.58</v>
      </c>
      <c r="L27" s="85">
        <f t="shared" si="1"/>
        <v>116447.92</v>
      </c>
    </row>
    <row r="28" spans="1:12" ht="15">
      <c r="A28" s="20">
        <f t="shared" si="2"/>
        <v>8</v>
      </c>
      <c r="B28" s="100">
        <f>'Replacement Schedule'!E56</f>
        <v>58500</v>
      </c>
      <c r="C28" s="20"/>
      <c r="D28" s="31">
        <f t="shared" si="3"/>
        <v>1.0828567056280802</v>
      </c>
      <c r="E28" s="20"/>
      <c r="F28" s="33">
        <f t="shared" si="0"/>
        <v>63347.117279242695</v>
      </c>
      <c r="G28" s="20"/>
      <c r="H28" s="31">
        <f t="shared" si="4"/>
        <v>0.8534903711901116</v>
      </c>
      <c r="I28" s="20"/>
      <c r="J28" s="32">
        <f t="shared" si="5"/>
        <v>54066.15</v>
      </c>
      <c r="K28" s="33">
        <f t="shared" si="6"/>
        <v>2328.96</v>
      </c>
      <c r="L28" s="85">
        <f t="shared" si="1"/>
        <v>131623.06</v>
      </c>
    </row>
    <row r="29" spans="1:12" ht="15">
      <c r="A29" s="20">
        <f t="shared" si="2"/>
        <v>9</v>
      </c>
      <c r="B29" s="100">
        <f>'Replacement Schedule'!E62</f>
        <v>87000</v>
      </c>
      <c r="C29" s="20"/>
      <c r="D29" s="31">
        <f t="shared" si="3"/>
        <v>1.093685272684361</v>
      </c>
      <c r="E29" s="20"/>
      <c r="F29" s="33">
        <f>B29*D29</f>
        <v>95150.61872353942</v>
      </c>
      <c r="G29" s="20"/>
      <c r="H29" s="31">
        <f t="shared" si="4"/>
        <v>0.8367552658726585</v>
      </c>
      <c r="I29" s="20"/>
      <c r="J29" s="32">
        <f t="shared" si="5"/>
        <v>79617.78</v>
      </c>
      <c r="K29" s="33">
        <f t="shared" si="6"/>
        <v>2632.46</v>
      </c>
      <c r="L29" s="85">
        <f t="shared" si="1"/>
        <v>115298.2</v>
      </c>
    </row>
    <row r="30" spans="1:12" ht="15">
      <c r="A30" s="20">
        <f t="shared" si="2"/>
        <v>10</v>
      </c>
      <c r="B30" s="100">
        <f>'Replacement Schedule'!E71</f>
        <v>120500</v>
      </c>
      <c r="C30" s="20"/>
      <c r="D30" s="31">
        <f t="shared" si="3"/>
        <v>1.1046221254112047</v>
      </c>
      <c r="E30" s="20"/>
      <c r="F30" s="33">
        <f aca="true" t="shared" si="7" ref="F30:F40">B30*D30</f>
        <v>133106.96611205017</v>
      </c>
      <c r="G30" s="20"/>
      <c r="H30" s="31">
        <f t="shared" si="4"/>
        <v>0.8203482998751553</v>
      </c>
      <c r="I30" s="20"/>
      <c r="J30" s="32">
        <f t="shared" si="5"/>
        <v>109194.07</v>
      </c>
      <c r="K30" s="33">
        <f t="shared" si="6"/>
        <v>2305.96</v>
      </c>
      <c r="L30" s="85">
        <f t="shared" si="1"/>
        <v>60690.49</v>
      </c>
    </row>
    <row r="31" spans="1:12" ht="15">
      <c r="A31" s="20">
        <f t="shared" si="2"/>
        <v>11</v>
      </c>
      <c r="B31" s="100">
        <f>'Replacement Schedule'!E76</f>
        <v>57000</v>
      </c>
      <c r="C31" s="20"/>
      <c r="D31" s="31">
        <f t="shared" si="3"/>
        <v>1.1156683466653166</v>
      </c>
      <c r="E31" s="20"/>
      <c r="F31" s="33">
        <f t="shared" si="7"/>
        <v>63593.095759923046</v>
      </c>
      <c r="G31" s="20"/>
      <c r="H31" s="31">
        <f t="shared" si="4"/>
        <v>0.8042630390932897</v>
      </c>
      <c r="I31" s="20"/>
      <c r="J31" s="32">
        <f t="shared" si="5"/>
        <v>51145.58</v>
      </c>
      <c r="K31" s="33">
        <f t="shared" si="6"/>
        <v>1213.81</v>
      </c>
      <c r="L31" s="85">
        <f t="shared" si="1"/>
        <v>74504.5</v>
      </c>
    </row>
    <row r="32" spans="1:12" ht="15">
      <c r="A32" s="20">
        <f t="shared" si="2"/>
        <v>12</v>
      </c>
      <c r="B32" s="100">
        <f>'Replacement Schedule'!E82</f>
        <v>67000</v>
      </c>
      <c r="C32" s="20"/>
      <c r="D32" s="31">
        <f t="shared" si="3"/>
        <v>1.1268250301319698</v>
      </c>
      <c r="E32" s="20"/>
      <c r="F32" s="33">
        <f t="shared" si="7"/>
        <v>75497.27701884198</v>
      </c>
      <c r="G32" s="20"/>
      <c r="H32" s="31">
        <f t="shared" si="4"/>
        <v>0.7884931755816564</v>
      </c>
      <c r="I32" s="20"/>
      <c r="J32" s="32">
        <f t="shared" si="5"/>
        <v>59529.09</v>
      </c>
      <c r="K32" s="33">
        <f t="shared" si="6"/>
        <v>1490.09</v>
      </c>
      <c r="L32" s="85">
        <f t="shared" si="1"/>
        <v>76690.61</v>
      </c>
    </row>
    <row r="33" spans="1:12" ht="15">
      <c r="A33" s="20">
        <f t="shared" si="2"/>
        <v>13</v>
      </c>
      <c r="B33" s="100">
        <f>'Replacement Schedule'!E88</f>
        <v>67000</v>
      </c>
      <c r="C33" s="20"/>
      <c r="D33" s="31">
        <f t="shared" si="3"/>
        <v>1.1380932804332895</v>
      </c>
      <c r="E33" s="20"/>
      <c r="F33" s="33">
        <f t="shared" si="7"/>
        <v>76252.2497890304</v>
      </c>
      <c r="G33" s="20"/>
      <c r="H33" s="31">
        <f t="shared" si="4"/>
        <v>0.7730325250800554</v>
      </c>
      <c r="I33" s="20"/>
      <c r="J33" s="32">
        <f t="shared" si="5"/>
        <v>58945.47</v>
      </c>
      <c r="K33" s="33">
        <f t="shared" si="6"/>
        <v>1533.81</v>
      </c>
      <c r="L33" s="85">
        <f t="shared" si="1"/>
        <v>78165.47</v>
      </c>
    </row>
    <row r="34" spans="1:12" ht="15">
      <c r="A34" s="20">
        <f t="shared" si="2"/>
        <v>14</v>
      </c>
      <c r="B34" s="100">
        <f>'Replacement Schedule'!E94</f>
        <v>68000</v>
      </c>
      <c r="C34" s="20"/>
      <c r="D34" s="31">
        <f t="shared" si="3"/>
        <v>1.1494742132376226</v>
      </c>
      <c r="E34" s="20"/>
      <c r="F34" s="33">
        <f t="shared" si="7"/>
        <v>78164.24650015833</v>
      </c>
      <c r="G34" s="20"/>
      <c r="H34" s="31">
        <f t="shared" si="4"/>
        <v>0.7578750245882895</v>
      </c>
      <c r="I34" s="20"/>
      <c r="J34" s="32">
        <f t="shared" si="5"/>
        <v>59238.73</v>
      </c>
      <c r="K34" s="33">
        <f t="shared" si="6"/>
        <v>1563.31</v>
      </c>
      <c r="L34" s="85">
        <f t="shared" si="1"/>
        <v>77757.83</v>
      </c>
    </row>
    <row r="35" spans="1:12" ht="15">
      <c r="A35" s="20">
        <f t="shared" si="2"/>
        <v>15</v>
      </c>
      <c r="B35" s="100">
        <f>'Replacement Schedule'!E102</f>
        <v>75500</v>
      </c>
      <c r="C35" s="20"/>
      <c r="D35" s="31">
        <f t="shared" si="3"/>
        <v>1.1609689553699984</v>
      </c>
      <c r="E35" s="20"/>
      <c r="F35" s="33">
        <f t="shared" si="7"/>
        <v>87653.15613043489</v>
      </c>
      <c r="G35" s="20"/>
      <c r="H35" s="31">
        <f t="shared" si="4"/>
        <v>0.7430147299885193</v>
      </c>
      <c r="I35" s="20"/>
      <c r="J35" s="32">
        <f t="shared" si="5"/>
        <v>65127.59</v>
      </c>
      <c r="K35" s="33">
        <f t="shared" si="6"/>
        <v>1555.16</v>
      </c>
      <c r="L35" s="85">
        <f t="shared" si="1"/>
        <v>67853.13</v>
      </c>
    </row>
    <row r="36" spans="1:12" ht="15">
      <c r="A36" s="20">
        <f t="shared" si="2"/>
        <v>16</v>
      </c>
      <c r="B36" s="100">
        <f>'Replacement Schedule'!E108</f>
        <v>58500</v>
      </c>
      <c r="C36" s="20"/>
      <c r="D36" s="31">
        <f t="shared" si="3"/>
        <v>1.1725786449236988</v>
      </c>
      <c r="E36" s="20"/>
      <c r="F36" s="33">
        <f t="shared" si="7"/>
        <v>68595.85072803638</v>
      </c>
      <c r="G36" s="20"/>
      <c r="H36" s="31">
        <f t="shared" si="4"/>
        <v>0.7284458137142344</v>
      </c>
      <c r="I36" s="20"/>
      <c r="J36" s="32">
        <f t="shared" si="5"/>
        <v>49968.36</v>
      </c>
      <c r="K36" s="33">
        <f t="shared" si="6"/>
        <v>1357.06</v>
      </c>
      <c r="L36" s="85">
        <f t="shared" si="1"/>
        <v>76807.64</v>
      </c>
    </row>
    <row r="37" spans="1:12" ht="15">
      <c r="A37" s="20">
        <f t="shared" si="2"/>
        <v>17</v>
      </c>
      <c r="B37" s="100">
        <f>'Replacement Schedule'!E113</f>
        <v>57000</v>
      </c>
      <c r="C37" s="20"/>
      <c r="D37" s="31">
        <f t="shared" si="3"/>
        <v>1.1843044313729358</v>
      </c>
      <c r="E37" s="20"/>
      <c r="F37" s="33">
        <f t="shared" si="7"/>
        <v>67505.35258825734</v>
      </c>
      <c r="G37" s="20"/>
      <c r="H37" s="31">
        <f t="shared" si="4"/>
        <v>0.7141625624649357</v>
      </c>
      <c r="I37" s="20"/>
      <c r="J37" s="32">
        <f t="shared" si="5"/>
        <v>48209.8</v>
      </c>
      <c r="K37" s="33">
        <f t="shared" si="6"/>
        <v>1536.15</v>
      </c>
      <c r="L37" s="85">
        <f t="shared" si="1"/>
        <v>87031.74</v>
      </c>
    </row>
    <row r="38" spans="1:12" ht="15">
      <c r="A38" s="20">
        <f t="shared" si="2"/>
        <v>18</v>
      </c>
      <c r="B38" s="100">
        <f>'Replacement Schedule'!E119</f>
        <v>87000</v>
      </c>
      <c r="C38" s="20"/>
      <c r="D38" s="31">
        <f t="shared" si="3"/>
        <v>1.1961474756866652</v>
      </c>
      <c r="E38" s="20"/>
      <c r="F38" s="33">
        <f t="shared" si="7"/>
        <v>104064.83038473988</v>
      </c>
      <c r="G38" s="20"/>
      <c r="H38" s="31">
        <f t="shared" si="4"/>
        <v>0.7001593749656233</v>
      </c>
      <c r="I38" s="20"/>
      <c r="J38" s="32">
        <f t="shared" si="5"/>
        <v>72861.97</v>
      </c>
      <c r="K38" s="33">
        <f t="shared" si="6"/>
        <v>1740.63</v>
      </c>
      <c r="L38" s="85">
        <f t="shared" si="1"/>
        <v>60900.84</v>
      </c>
    </row>
    <row r="39" spans="1:12" ht="15">
      <c r="A39" s="20">
        <f t="shared" si="2"/>
        <v>19</v>
      </c>
      <c r="B39" s="100">
        <f>'Replacement Schedule'!E124</f>
        <v>57000</v>
      </c>
      <c r="C39" s="20"/>
      <c r="D39" s="31">
        <f t="shared" si="3"/>
        <v>1.2081089504435316</v>
      </c>
      <c r="E39" s="20"/>
      <c r="F39" s="33">
        <f t="shared" si="7"/>
        <v>68862.2101752813</v>
      </c>
      <c r="G39" s="20"/>
      <c r="H39" s="31">
        <f t="shared" si="4"/>
        <v>0.686430759770219</v>
      </c>
      <c r="I39" s="20"/>
      <c r="J39" s="32">
        <f t="shared" si="5"/>
        <v>47269.14</v>
      </c>
      <c r="K39" s="33">
        <f t="shared" si="6"/>
        <v>1218.02</v>
      </c>
      <c r="L39" s="85">
        <f t="shared" si="1"/>
        <v>69449.95</v>
      </c>
    </row>
    <row r="40" spans="1:12" ht="15">
      <c r="A40" s="20">
        <f t="shared" si="2"/>
        <v>20</v>
      </c>
      <c r="B40" s="100">
        <f>'Replacement Schedule'!E133</f>
        <v>120500</v>
      </c>
      <c r="C40" s="20"/>
      <c r="D40" s="31">
        <f t="shared" si="3"/>
        <v>1.220190039947967</v>
      </c>
      <c r="E40" s="20"/>
      <c r="F40" s="33">
        <f t="shared" si="7"/>
        <v>147032.89981373004</v>
      </c>
      <c r="G40" s="20"/>
      <c r="H40" s="31">
        <f t="shared" si="4"/>
        <v>0.6729713331080578</v>
      </c>
      <c r="I40" s="20"/>
      <c r="J40" s="32">
        <f t="shared" si="5"/>
        <v>98948.93</v>
      </c>
      <c r="K40" s="33">
        <f t="shared" si="6"/>
        <v>1389</v>
      </c>
      <c r="L40" s="85">
        <f t="shared" si="1"/>
        <v>-0.65</v>
      </c>
    </row>
    <row r="41" spans="1:12" ht="15.75">
      <c r="A41" s="20"/>
      <c r="B41" s="32">
        <f>SUM(B21:B40)</f>
        <v>1388000</v>
      </c>
      <c r="C41" s="20"/>
      <c r="D41" s="20"/>
      <c r="E41" s="20"/>
      <c r="F41" s="20"/>
      <c r="G41" s="20"/>
      <c r="H41" s="20" t="s">
        <v>45</v>
      </c>
      <c r="I41" s="20"/>
      <c r="J41" s="34">
        <f>ROUND(SUM(J20:J40),0)</f>
        <v>1245870</v>
      </c>
      <c r="K41" s="20"/>
      <c r="L41" s="35"/>
    </row>
    <row r="42" spans="1:12" ht="15">
      <c r="A42" s="20"/>
      <c r="B42" s="20"/>
      <c r="C42" s="20"/>
      <c r="D42" s="20"/>
      <c r="E42" s="20"/>
      <c r="F42" s="36" t="s">
        <v>46</v>
      </c>
      <c r="G42" s="36"/>
      <c r="H42" s="36"/>
      <c r="I42" s="36"/>
      <c r="J42" s="37">
        <f>-L20</f>
        <v>0</v>
      </c>
      <c r="K42" s="36"/>
      <c r="L42" s="36"/>
    </row>
    <row r="43" spans="1:12" ht="15">
      <c r="A43" s="20"/>
      <c r="B43" s="20"/>
      <c r="C43" s="20"/>
      <c r="D43" s="20"/>
      <c r="E43" s="20"/>
      <c r="F43" s="36"/>
      <c r="G43" s="36"/>
      <c r="H43" s="36"/>
      <c r="I43" s="36"/>
      <c r="J43" s="38">
        <f>SUM(J41:J42)</f>
        <v>1245870</v>
      </c>
      <c r="K43" s="36"/>
      <c r="L43" s="36"/>
    </row>
    <row r="44" spans="1:12" ht="15.75">
      <c r="A44" s="20"/>
      <c r="B44" s="20"/>
      <c r="C44" s="20"/>
      <c r="D44" s="20"/>
      <c r="E44" s="19"/>
      <c r="F44" s="20" t="s">
        <v>47</v>
      </c>
      <c r="G44" s="20"/>
      <c r="H44" s="20"/>
      <c r="I44" s="39" t="s">
        <v>34</v>
      </c>
      <c r="J44" s="40">
        <f>1/(((1+$D$12)^A40-1)/($D$12*(1+$D$12)^A40))</f>
        <v>0.0611567181252904</v>
      </c>
      <c r="K44" s="36"/>
      <c r="L44" s="36"/>
    </row>
    <row r="45" spans="1:12" ht="16.5" thickBot="1">
      <c r="A45" s="36"/>
      <c r="B45" s="36"/>
      <c r="C45" s="36"/>
      <c r="D45" s="36"/>
      <c r="E45" s="36"/>
      <c r="F45" s="20" t="s">
        <v>48</v>
      </c>
      <c r="G45" s="20"/>
      <c r="H45" s="20"/>
      <c r="I45" s="20"/>
      <c r="J45" s="41">
        <f>ROUND(J43*J44,1)</f>
        <v>76193.3</v>
      </c>
      <c r="K45" s="36"/>
      <c r="L45" s="36"/>
    </row>
    <row r="46" ht="13.5" thickTop="1"/>
  </sheetData>
  <sheetProtection/>
  <mergeCells count="3">
    <mergeCell ref="A3:L3"/>
    <mergeCell ref="A5:L5"/>
    <mergeCell ref="B7:K8"/>
  </mergeCells>
  <printOptions/>
  <pageMargins left="0.75" right="0.75" top="1" bottom="1" header="0.5" footer="0.5"/>
  <pageSetup horizontalDpi="600" verticalDpi="600" orientation="portrait" scale="70" r:id="rId2"/>
  <headerFooter alignWithMargins="0">
    <oddFooter>&amp;C&amp;G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Missouri DNR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nrpinsj</dc:creator>
  <cp:keywords/>
  <dc:description/>
  <cp:lastModifiedBy>Holden, Tisha</cp:lastModifiedBy>
  <cp:lastPrinted>2006-06-02T20:26:28Z</cp:lastPrinted>
  <dcterms:created xsi:type="dcterms:W3CDTF">2003-06-02T15:15:57Z</dcterms:created>
  <dcterms:modified xsi:type="dcterms:W3CDTF">2022-01-25T21:05:42Z</dcterms:modified>
  <cp:category/>
  <cp:version/>
  <cp:contentType/>
  <cp:contentStatus/>
</cp:coreProperties>
</file>