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projects.cadmusgroup.com/sites/5350-P04/TO405/Shared Documents/Calculators/Calculators in Development/Oct 2016 drafts/"/>
    </mc:Choice>
  </mc:AlternateContent>
  <bookViews>
    <workbookView xWindow="0" yWindow="0" windowWidth="20490" windowHeight="7755" tabRatio="952"/>
  </bookViews>
  <sheets>
    <sheet name="INPUTS" sheetId="17" r:id="rId1"/>
    <sheet name="RESULTS" sheetId="3" r:id="rId2"/>
    <sheet name="Desktop Calcs" sheetId="8" r:id="rId3"/>
    <sheet name="Laptop Calcs" sheetId="18" r:id="rId4"/>
    <sheet name="Monitor Calcs" sheetId="7" r:id="rId5"/>
    <sheet name="Signage Calcs" sheetId="21" r:id="rId6"/>
    <sheet name="Phone Calcs" sheetId="19" r:id="rId7"/>
    <sheet name="MFD Calcs" sheetId="22" r:id="rId8"/>
    <sheet name="Printer Calcs" sheetId="11" r:id="rId9"/>
    <sheet name="Copier Calcs" sheetId="14" r:id="rId10"/>
    <sheet name="Fax Calcs" sheetId="16" r:id="rId11"/>
    <sheet name="Scanner Calcs" sheetId="15" r:id="rId12"/>
    <sheet name="General Assumptions" sheetId="5" r:id="rId13"/>
    <sheet name="About This Calculator" sheetId="6" r:id="rId14"/>
  </sheets>
  <definedNames>
    <definedName name="_xlnm._FilterDatabase" localSheetId="0" hidden="1">INPUTS!$A$1:$H$34</definedName>
    <definedName name="_ftn1" localSheetId="2">'Desktop Calcs'!#REF!</definedName>
    <definedName name="_ftn2" localSheetId="2">'Desktop Calcs'!#REF!</definedName>
    <definedName name="_ftnref1" localSheetId="2">'Desktop Calcs'!$D$43</definedName>
    <definedName name="_ftnref2" localSheetId="2">'Desktop Calcs'!$E$43</definedName>
    <definedName name="_xlnm.Print_Area" localSheetId="0">INPUTS!$A$1:$H$39</definedName>
    <definedName name="_xlnm.Print_Area" localSheetId="1">RESULTS!$B$1:$O$32</definedName>
  </definedNames>
  <calcPr calcId="152511" concurrentCalc="0"/>
</workbook>
</file>

<file path=xl/calcChain.xml><?xml version="1.0" encoding="utf-8"?>
<calcChain xmlns="http://schemas.openxmlformats.org/spreadsheetml/2006/main">
  <c r="E17" i="17" l="1"/>
  <c r="D17" i="17"/>
  <c r="D4" i="21"/>
  <c r="F17" i="17"/>
  <c r="E18" i="21"/>
  <c r="D13" i="21"/>
  <c r="E13" i="21"/>
  <c r="D18" i="21"/>
  <c r="F15" i="17"/>
  <c r="E7" i="7"/>
  <c r="E15" i="17"/>
  <c r="E6" i="7"/>
  <c r="D31" i="7"/>
  <c r="E31" i="7"/>
  <c r="C31" i="7"/>
  <c r="D6" i="21"/>
  <c r="C21" i="21"/>
  <c r="D5" i="21"/>
  <c r="C20" i="21"/>
  <c r="B25" i="21"/>
  <c r="C25" i="21"/>
  <c r="D35" i="7"/>
  <c r="E22" i="17"/>
  <c r="F12" i="22"/>
  <c r="E25" i="17"/>
  <c r="E4" i="22"/>
  <c r="E4" i="11"/>
  <c r="G42" i="11"/>
  <c r="E8" i="22"/>
  <c r="G41" i="22"/>
  <c r="C27" i="3"/>
  <c r="H27" i="3"/>
  <c r="L27" i="3"/>
  <c r="C8" i="3"/>
  <c r="L8" i="3"/>
  <c r="C9" i="3"/>
  <c r="K9" i="3"/>
  <c r="J9" i="3"/>
  <c r="C11" i="3"/>
  <c r="L11" i="3"/>
  <c r="C12" i="3"/>
  <c r="C26" i="3"/>
  <c r="L26" i="3"/>
  <c r="C14" i="3"/>
  <c r="C15" i="3"/>
  <c r="L15" i="3"/>
  <c r="C17" i="3"/>
  <c r="G17" i="3"/>
  <c r="F17" i="3"/>
  <c r="L17" i="3"/>
  <c r="C18" i="3"/>
  <c r="O18" i="3"/>
  <c r="J18" i="3"/>
  <c r="C20" i="3"/>
  <c r="L20" i="3"/>
  <c r="C21" i="3"/>
  <c r="M21" i="3"/>
  <c r="K21" i="3"/>
  <c r="C22" i="3"/>
  <c r="J22" i="3"/>
  <c r="L22" i="3"/>
  <c r="C24" i="3"/>
  <c r="C25" i="3"/>
  <c r="J25" i="3"/>
  <c r="D12" i="19"/>
  <c r="G14" i="3"/>
  <c r="C12" i="19"/>
  <c r="E16" i="11"/>
  <c r="E7" i="11"/>
  <c r="G51" i="11"/>
  <c r="D62" i="11"/>
  <c r="E6" i="11"/>
  <c r="D4" i="15"/>
  <c r="C18" i="15"/>
  <c r="E29" i="17"/>
  <c r="F4" i="14"/>
  <c r="E17" i="14"/>
  <c r="F15" i="14"/>
  <c r="E12" i="19"/>
  <c r="D15" i="19"/>
  <c r="D17" i="19"/>
  <c r="E32" i="17"/>
  <c r="F4" i="16"/>
  <c r="D14" i="16"/>
  <c r="G50" i="11"/>
  <c r="E5" i="11"/>
  <c r="G47" i="11"/>
  <c r="G48" i="11"/>
  <c r="F13" i="22"/>
  <c r="G39" i="22"/>
  <c r="D14" i="15"/>
  <c r="F50" i="11"/>
  <c r="C61" i="11"/>
  <c r="D61" i="11"/>
  <c r="E61" i="11"/>
  <c r="F21" i="14"/>
  <c r="E21" i="14"/>
  <c r="D46" i="22"/>
  <c r="E10" i="11"/>
  <c r="D56" i="11"/>
  <c r="D18" i="16"/>
  <c r="D26" i="14"/>
  <c r="C31" i="14"/>
  <c r="D31" i="14"/>
  <c r="H13" i="18"/>
  <c r="G13" i="18"/>
  <c r="F13" i="18"/>
  <c r="E13" i="18"/>
  <c r="D13" i="18"/>
  <c r="C13" i="18"/>
  <c r="H13" i="8"/>
  <c r="G13" i="8"/>
  <c r="F13" i="8"/>
  <c r="E13" i="8"/>
  <c r="D13" i="8"/>
  <c r="C13" i="8"/>
  <c r="E5" i="7"/>
  <c r="D13" i="19"/>
  <c r="C13" i="19"/>
  <c r="E13" i="19"/>
  <c r="D16" i="19"/>
  <c r="D18" i="19"/>
  <c r="E13" i="17"/>
  <c r="E5" i="18"/>
  <c r="F13" i="17"/>
  <c r="E6" i="18"/>
  <c r="J24" i="3"/>
  <c r="K24" i="3"/>
  <c r="E5" i="8"/>
  <c r="F12" i="17"/>
  <c r="E6" i="8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D3" i="5"/>
  <c r="C8" i="5"/>
  <c r="G25" i="3"/>
  <c r="F25" i="3"/>
  <c r="L24" i="3"/>
  <c r="E31" i="14"/>
  <c r="D34" i="14"/>
  <c r="D36" i="14"/>
  <c r="L9" i="3"/>
  <c r="L21" i="3"/>
  <c r="J14" i="3"/>
  <c r="K14" i="3"/>
  <c r="E15" i="14"/>
  <c r="F20" i="14"/>
  <c r="D30" i="14"/>
  <c r="J20" i="3"/>
  <c r="K20" i="3"/>
  <c r="J17" i="3"/>
  <c r="K17" i="3"/>
  <c r="L25" i="3"/>
  <c r="G24" i="3"/>
  <c r="G15" i="3"/>
  <c r="J15" i="3"/>
  <c r="G32" i="11"/>
  <c r="F40" i="11"/>
  <c r="G36" i="11"/>
  <c r="F39" i="22"/>
  <c r="C51" i="22"/>
  <c r="D51" i="22"/>
  <c r="D8" i="5"/>
  <c r="C9" i="17"/>
  <c r="F15" i="3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D7" i="5"/>
  <c r="C28" i="18"/>
  <c r="G9" i="3"/>
  <c r="F9" i="3"/>
  <c r="E15" i="3"/>
  <c r="N15" i="3"/>
  <c r="E13" i="16"/>
  <c r="D15" i="16"/>
  <c r="E14" i="16"/>
  <c r="E11" i="16"/>
  <c r="E9" i="16"/>
  <c r="D9" i="16"/>
  <c r="D13" i="16"/>
  <c r="E15" i="16"/>
  <c r="F36" i="11"/>
  <c r="F38" i="11"/>
  <c r="F45" i="11"/>
  <c r="G37" i="11"/>
  <c r="G20" i="3"/>
  <c r="F20" i="3"/>
  <c r="F44" i="11"/>
  <c r="I15" i="3"/>
  <c r="F13" i="14"/>
  <c r="F18" i="14"/>
  <c r="J8" i="3"/>
  <c r="K8" i="3"/>
  <c r="I14" i="3"/>
  <c r="E14" i="3"/>
  <c r="B18" i="15"/>
  <c r="D18" i="15"/>
  <c r="C20" i="15"/>
  <c r="C21" i="15"/>
  <c r="F51" i="11"/>
  <c r="C62" i="11"/>
  <c r="E62" i="11"/>
  <c r="D66" i="11"/>
  <c r="D69" i="11"/>
  <c r="K15" i="3"/>
  <c r="E18" i="14"/>
  <c r="E20" i="14"/>
  <c r="C30" i="14"/>
  <c r="E30" i="14"/>
  <c r="D33" i="14"/>
  <c r="D35" i="14"/>
  <c r="E24" i="3"/>
  <c r="I25" i="3"/>
  <c r="H15" i="3"/>
  <c r="E21" i="3"/>
  <c r="D65" i="11"/>
  <c r="I21" i="3"/>
  <c r="H14" i="3"/>
  <c r="L14" i="3"/>
  <c r="C60" i="11"/>
  <c r="I20" i="3"/>
  <c r="C50" i="22"/>
  <c r="E51" i="22"/>
  <c r="D54" i="22"/>
  <c r="D56" i="22"/>
  <c r="E18" i="3"/>
  <c r="F24" i="3"/>
  <c r="F14" i="3"/>
  <c r="D15" i="3"/>
  <c r="M15" i="3"/>
  <c r="O15" i="3"/>
  <c r="D18" i="3"/>
  <c r="B28" i="18"/>
  <c r="F21" i="3"/>
  <c r="D14" i="3"/>
  <c r="M14" i="3"/>
  <c r="O14" i="3"/>
  <c r="N24" i="3"/>
  <c r="D24" i="3"/>
  <c r="M24" i="3"/>
  <c r="O24" i="3"/>
  <c r="I24" i="3"/>
  <c r="B28" i="8"/>
  <c r="C28" i="8"/>
  <c r="G8" i="3"/>
  <c r="H21" i="3"/>
  <c r="D68" i="11"/>
  <c r="N21" i="3"/>
  <c r="N14" i="3"/>
  <c r="E20" i="3"/>
  <c r="D20" i="3"/>
  <c r="M20" i="3"/>
  <c r="O20" i="3"/>
  <c r="H24" i="3"/>
  <c r="D22" i="3"/>
  <c r="F8" i="3"/>
  <c r="E9" i="3"/>
  <c r="I9" i="3"/>
  <c r="H22" i="3"/>
  <c r="I8" i="3"/>
  <c r="E8" i="3"/>
  <c r="N20" i="3"/>
  <c r="H20" i="3"/>
  <c r="H9" i="3"/>
  <c r="H8" i="3"/>
  <c r="N9" i="3"/>
  <c r="D9" i="3"/>
  <c r="M9" i="3"/>
  <c r="O9" i="3"/>
  <c r="D8" i="3"/>
  <c r="N8" i="3"/>
  <c r="M8" i="3"/>
  <c r="O8" i="3"/>
  <c r="D21" i="7"/>
  <c r="E15" i="7"/>
  <c r="D15" i="7"/>
  <c r="B38" i="7"/>
  <c r="E21" i="7"/>
  <c r="G35" i="11"/>
  <c r="G49" i="11"/>
  <c r="D60" i="11"/>
  <c r="E60" i="11"/>
  <c r="D64" i="11"/>
  <c r="D67" i="11"/>
  <c r="G35" i="22"/>
  <c r="G30" i="22"/>
  <c r="F32" i="22"/>
  <c r="F30" i="22"/>
  <c r="G33" i="22"/>
  <c r="F33" i="22"/>
  <c r="F29" i="22"/>
  <c r="F26" i="22"/>
  <c r="F28" i="22"/>
  <c r="G32" i="22"/>
  <c r="F34" i="22"/>
  <c r="F37" i="22"/>
  <c r="G25" i="22"/>
  <c r="F35" i="22"/>
  <c r="G28" i="22"/>
  <c r="G37" i="22"/>
  <c r="F27" i="22"/>
  <c r="G34" i="22"/>
  <c r="F36" i="22"/>
  <c r="F25" i="22"/>
  <c r="G24" i="22"/>
  <c r="F40" i="22"/>
  <c r="G36" i="22"/>
  <c r="G38" i="22"/>
  <c r="G27" i="22"/>
  <c r="F31" i="22"/>
  <c r="G26" i="22"/>
  <c r="G29" i="22"/>
  <c r="F38" i="22"/>
  <c r="G40" i="22"/>
  <c r="D50" i="22"/>
  <c r="E50" i="22"/>
  <c r="D53" i="22"/>
  <c r="O21" i="3"/>
  <c r="M22" i="3"/>
  <c r="D21" i="3"/>
  <c r="M18" i="3"/>
  <c r="I18" i="3"/>
  <c r="F47" i="11"/>
  <c r="G22" i="3"/>
  <c r="G43" i="11"/>
  <c r="D16" i="16"/>
  <c r="B22" i="16"/>
  <c r="D12" i="16"/>
  <c r="D10" i="16"/>
  <c r="G39" i="11"/>
  <c r="F17" i="14"/>
  <c r="F41" i="22"/>
  <c r="F14" i="14"/>
  <c r="F19" i="14"/>
  <c r="G34" i="11"/>
  <c r="E10" i="16"/>
  <c r="D11" i="16"/>
  <c r="K18" i="3"/>
  <c r="G21" i="3"/>
  <c r="F16" i="14"/>
  <c r="J21" i="3"/>
  <c r="I22" i="3"/>
  <c r="F18" i="3"/>
  <c r="F12" i="14"/>
  <c r="H18" i="3"/>
  <c r="E14" i="14"/>
  <c r="F48" i="11"/>
  <c r="L18" i="3"/>
  <c r="K22" i="3"/>
  <c r="G41" i="11"/>
  <c r="E12" i="16"/>
  <c r="G18" i="3"/>
  <c r="F33" i="11"/>
  <c r="F49" i="11"/>
  <c r="E13" i="14"/>
  <c r="E16" i="14"/>
  <c r="N18" i="3"/>
  <c r="E19" i="14"/>
  <c r="N22" i="3"/>
  <c r="E22" i="3"/>
  <c r="F22" i="3"/>
  <c r="O22" i="3"/>
  <c r="G46" i="11"/>
  <c r="E8" i="16"/>
  <c r="E16" i="16"/>
  <c r="C22" i="16"/>
  <c r="I27" i="3"/>
  <c r="M27" i="3"/>
  <c r="O27" i="3"/>
  <c r="F27" i="3"/>
  <c r="E27" i="3"/>
  <c r="D27" i="3"/>
  <c r="G27" i="3"/>
  <c r="N27" i="3"/>
  <c r="J27" i="3"/>
  <c r="K27" i="3"/>
  <c r="N26" i="3"/>
  <c r="D26" i="3"/>
  <c r="M26" i="3"/>
  <c r="O26" i="3"/>
  <c r="H26" i="3"/>
  <c r="E26" i="3"/>
  <c r="J26" i="3"/>
  <c r="K26" i="3"/>
  <c r="I26" i="3"/>
  <c r="G26" i="3"/>
  <c r="F26" i="3"/>
  <c r="H25" i="3"/>
  <c r="E25" i="3"/>
  <c r="D25" i="3"/>
  <c r="M25" i="3"/>
  <c r="O25" i="3"/>
  <c r="K25" i="3"/>
  <c r="I17" i="3"/>
  <c r="E17" i="3"/>
  <c r="D28" i="8"/>
  <c r="C30" i="8"/>
  <c r="C31" i="8"/>
  <c r="D25" i="21"/>
  <c r="J11" i="3"/>
  <c r="K11" i="3"/>
  <c r="D28" i="18"/>
  <c r="C30" i="18"/>
  <c r="C31" i="18"/>
  <c r="C23" i="8"/>
  <c r="D23" i="8"/>
  <c r="E23" i="8"/>
  <c r="E23" i="18"/>
  <c r="C23" i="18"/>
  <c r="D23" i="18"/>
  <c r="D8" i="17"/>
  <c r="J12" i="3"/>
  <c r="L12" i="3"/>
  <c r="C28" i="3"/>
  <c r="C38" i="7"/>
  <c r="D22" i="16"/>
  <c r="C24" i="16"/>
  <c r="C25" i="16"/>
  <c r="N25" i="3"/>
  <c r="D17" i="3"/>
  <c r="M17" i="3"/>
  <c r="O17" i="3"/>
  <c r="N17" i="3"/>
  <c r="D55" i="22"/>
  <c r="H17" i="3"/>
  <c r="C27" i="21"/>
  <c r="I12" i="3"/>
  <c r="E12" i="3"/>
  <c r="D12" i="3"/>
  <c r="M12" i="3"/>
  <c r="O12" i="3"/>
  <c r="G12" i="3"/>
  <c r="F12" i="3"/>
  <c r="J28" i="3"/>
  <c r="K28" i="3"/>
  <c r="K12" i="3"/>
  <c r="N12" i="3"/>
  <c r="C28" i="21"/>
  <c r="H12" i="3"/>
  <c r="G11" i="3"/>
  <c r="G28" i="3"/>
  <c r="D38" i="7"/>
  <c r="I11" i="3"/>
  <c r="F11" i="3"/>
  <c r="F28" i="3"/>
  <c r="E11" i="3"/>
  <c r="N11" i="3"/>
  <c r="N28" i="3"/>
  <c r="C40" i="7"/>
  <c r="H11" i="3"/>
  <c r="H28" i="3"/>
  <c r="I66" i="5"/>
  <c r="M66" i="5"/>
  <c r="C41" i="7"/>
  <c r="D11" i="3"/>
  <c r="D28" i="3"/>
  <c r="E28" i="3"/>
  <c r="I28" i="3"/>
  <c r="M11" i="3"/>
  <c r="O11" i="3"/>
  <c r="O28" i="3"/>
  <c r="M28" i="3"/>
  <c r="B3" i="3"/>
</calcChain>
</file>

<file path=xl/sharedStrings.xml><?xml version="1.0" encoding="utf-8"?>
<sst xmlns="http://schemas.openxmlformats.org/spreadsheetml/2006/main" count="941" uniqueCount="384">
  <si>
    <t>Total</t>
  </si>
  <si>
    <t>Commercial or residential use</t>
  </si>
  <si>
    <t>Commercial</t>
  </si>
  <si>
    <t>Residential</t>
  </si>
  <si>
    <t>Quantity</t>
  </si>
  <si>
    <t>Copier</t>
  </si>
  <si>
    <t>Multifunction Device</t>
  </si>
  <si>
    <t>Printer</t>
  </si>
  <si>
    <t>Scanner</t>
  </si>
  <si>
    <t>Electricity savings (kWh)</t>
  </si>
  <si>
    <t>Simple payback period for additional initial cost (years)</t>
  </si>
  <si>
    <t>Assumed equipment lifetime (years)</t>
  </si>
  <si>
    <t>Notes: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</si>
  <si>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</si>
  <si>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</si>
  <si>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</si>
  <si>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</si>
  <si>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</si>
  <si>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</si>
  <si>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</si>
  <si>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</si>
  <si>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</si>
  <si>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</si>
  <si>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</si>
  <si>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</si>
  <si>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</si>
  <si>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</si>
  <si>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</si>
  <si>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</si>
  <si>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</si>
  <si>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</si>
  <si>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</si>
  <si>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</si>
  <si>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</si>
  <si>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</si>
  <si>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</si>
  <si>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</si>
  <si>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</si>
  <si>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</si>
  <si>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</si>
  <si>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</si>
  <si>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</si>
  <si>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</si>
  <si>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</si>
  <si>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</si>
  <si>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</si>
  <si>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</si>
  <si>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</si>
  <si>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</si>
  <si>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</si>
  <si>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</si>
  <si>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</si>
  <si>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</si>
  <si>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</si>
  <si>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</si>
  <si>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</si>
  <si>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</si>
  <si>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</si>
  <si>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</si>
  <si>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</si>
  <si>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</si>
  <si>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</si>
  <si>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</si>
  <si>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</si>
  <si>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</si>
  <si>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</si>
  <si>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Version of ENERGY STAR Specification</t>
  </si>
  <si>
    <t>Specification Effective Date</t>
  </si>
  <si>
    <t>Product Type</t>
  </si>
  <si>
    <t>ENERGY STAR</t>
  </si>
  <si>
    <t>Conventional</t>
  </si>
  <si>
    <t>Savings</t>
  </si>
  <si>
    <t>Annual sleep hours</t>
  </si>
  <si>
    <t>Annual off hours</t>
  </si>
  <si>
    <t>Sleep wattage (W)</t>
  </si>
  <si>
    <t>Off wattage (W)</t>
  </si>
  <si>
    <t>Power managed, Turned off</t>
  </si>
  <si>
    <t>Not power managed, Turned off</t>
  </si>
  <si>
    <t>Power managed, Left on</t>
  </si>
  <si>
    <t>Not power managed, Left on</t>
  </si>
  <si>
    <t>Annual idle hours</t>
  </si>
  <si>
    <t>Idle wattage (W)</t>
  </si>
  <si>
    <t>Portion turned off at night</t>
  </si>
  <si>
    <t>Discount rate:</t>
  </si>
  <si>
    <t>Electric rate ($/kWh)</t>
  </si>
  <si>
    <t>Turn-off rate: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</si>
  <si>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</si>
  <si>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</si>
  <si>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</si>
  <si>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Power:</t>
  </si>
  <si>
    <t>Operating Hours:</t>
  </si>
  <si>
    <t>Lifetime:</t>
  </si>
  <si>
    <t xml:space="preserve">- "Office Technology Energy Use and Savings Potential in New York." Piette, M. A., M. Cramer, J. Eto and J. Koomey. 1995. </t>
  </si>
  <si>
    <t xml:space="preserve">  Prepared for the NY State Energy R&amp;D Authority and Con-Ed by LBNL. Lawrence Berkeley Laboratory. LBL-36752.  January 1995. p. 4-2.</t>
  </si>
  <si>
    <t xml:space="preserve">  "After-hours Power Status of Office Equipment and Inventory of Miscellaneous Plug-Load Equipment"</t>
  </si>
  <si>
    <t>- Assumed real discount rate of 4%, which is roughly equivalent to the nominal discount rate of 7% (4% real discount rate + 3% inflation rate)</t>
  </si>
  <si>
    <t>Net cost savings</t>
  </si>
  <si>
    <t>Desktop computer</t>
  </si>
  <si>
    <t>Laptop computer</t>
  </si>
  <si>
    <t>Multifunction device</t>
  </si>
  <si>
    <t>% Savings with ENERGY STAR</t>
  </si>
  <si>
    <t>-</t>
  </si>
  <si>
    <t>Additional cost per unit for ENERGY STAR qualified model</t>
  </si>
  <si>
    <t>Total additional purchase price for ENERGY STAR unit(s)</t>
  </si>
  <si>
    <t>Electricity consumption by ENERGY STAR unit(s) (kWh)</t>
  </si>
  <si>
    <t>Fax machine</t>
  </si>
  <si>
    <t>Results Detail</t>
  </si>
  <si>
    <t>Click here to go to the RESULTS tab and see your savings.</t>
  </si>
  <si>
    <t>For more detail on the formulas and values used in this calculator, click on the grey tabs at bottom of the page.</t>
  </si>
  <si>
    <t>- Default percentage of computers turned off each night is assumed based upon 2004 Lawrence Berkeley National Lab Report</t>
  </si>
  <si>
    <t>User Entry</t>
  </si>
  <si>
    <t>Portion with sleep enabled</t>
  </si>
  <si>
    <t>Defaults</t>
  </si>
  <si>
    <t xml:space="preserve">  Where will your equipment be used?</t>
  </si>
  <si>
    <t xml:space="preserve">  What office equipment are you planning to purchase?  Enter quantities below, then either fill in product information or use the defaults.</t>
  </si>
  <si>
    <t>Speed 
(images per minute)</t>
  </si>
  <si>
    <t>Savings Estimate for ENERGY STAR Qualified Office Equipment</t>
  </si>
  <si>
    <t>Energy:</t>
  </si>
  <si>
    <t xml:space="preserve"> Savings Calculator for ENERGY STAR Qualified Office Equipment</t>
  </si>
  <si>
    <t>About the Savings Calculator for ENERGY STAR Qualified Office Equipment</t>
  </si>
  <si>
    <t>General Assumptions for the ENERGY STAR Office Equipment Calculator</t>
  </si>
  <si>
    <t xml:space="preserve"> References</t>
  </si>
  <si>
    <t xml:space="preserve"> Annual electricity consumption per computer (kWh)</t>
  </si>
  <si>
    <t>Scanner Calculations for the ENERGY STAR Office Equipment Calculator</t>
  </si>
  <si>
    <t>Copier Calculations for the ENERGY STAR Office Equipment Calculator</t>
  </si>
  <si>
    <t>Multifunction Device Calculations for the ENERGY STAR Office Equipment Calculator</t>
  </si>
  <si>
    <t>Printer Calculations for the ENERGY STAR Office Equipment Calculator</t>
  </si>
  <si>
    <t>ENERGY STAR product page</t>
  </si>
  <si>
    <t>New ENERGY STAR qualified products are compared to the average available non-qualified new products.  Actual savings may vary based on use and other factors.</t>
  </si>
  <si>
    <t>This calculator was developed by U.S. EPA and DOE to estimate the energy consumption and operating costs of office equipment and the savings with ENERGY STAR.</t>
  </si>
  <si>
    <t>See www.energystar.gov for information on other ENERGY STAR products.</t>
  </si>
  <si>
    <t>N/A</t>
  </si>
  <si>
    <t>Electricity cost savings</t>
  </si>
  <si>
    <t>Electricity cost</t>
  </si>
  <si>
    <t>Computer Monitor</t>
  </si>
  <si>
    <t>Ink Jet</t>
  </si>
  <si>
    <t>Portion of units with sleep settings / low power mode enabled</t>
  </si>
  <si>
    <t>Portion of units turned off at night</t>
  </si>
  <si>
    <t>Results Overview</t>
  </si>
  <si>
    <t xml:space="preserve"> Life Cycle</t>
  </si>
  <si>
    <t xml:space="preserve"> Annual</t>
  </si>
  <si>
    <t>Annual</t>
  </si>
  <si>
    <t>Life cycle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</si>
  <si>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</si>
  <si>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t>pounds CO2</t>
  </si>
  <si>
    <t xml:space="preserve"> Emissions reduction per computer</t>
  </si>
  <si>
    <t xml:space="preserve"> Emissions reduction per scanner</t>
  </si>
  <si>
    <t xml:space="preserve"> Emissions reduction per copier</t>
  </si>
  <si>
    <t xml:space="preserve"> Emissions reduction per MFD</t>
  </si>
  <si>
    <t xml:space="preserve"> Emissions reduction per printer</t>
  </si>
  <si>
    <t>Emissions reduction (pounds of CO2)</t>
  </si>
  <si>
    <t>District of Columbia</t>
  </si>
  <si>
    <r>
      <t xml:space="preserve"> Facility Type </t>
    </r>
    <r>
      <rPr>
        <i/>
        <sz val="11"/>
        <rFont val="Arial"/>
        <family val="2"/>
      </rPr>
      <t>- to edit this value go to the INPUTS tab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</si>
  <si>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</si>
  <si>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</si>
  <si>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t>Electric rates:</t>
  </si>
  <si>
    <t>If you have questions, comments or suggestions, please write to calculators@energystar.gov</t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</si>
  <si>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</si>
  <si>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Active wattage (W)</t>
  </si>
  <si>
    <t>Annual active hours</t>
  </si>
  <si>
    <t>Equivalent for selected equipment:</t>
  </si>
  <si>
    <t>Display value:</t>
  </si>
  <si>
    <t>Telephony</t>
  </si>
  <si>
    <t>2.0</t>
  </si>
  <si>
    <t>6.0</t>
  </si>
  <si>
    <t>Fast ethernet</t>
  </si>
  <si>
    <t>Phone Calculations for the ENERGY STAR Office Equipment Calculator</t>
  </si>
  <si>
    <r>
      <t xml:space="preserve"> Assumptions</t>
    </r>
    <r>
      <rPr>
        <i/>
        <sz val="11"/>
        <rFont val="Arial"/>
        <family val="2"/>
      </rPr>
      <t xml:space="preserve"> - users can edit the highlighted cells to modify the assumptions</t>
    </r>
  </si>
  <si>
    <t>Equipment lifetime (years)</t>
  </si>
  <si>
    <t>Conference</t>
  </si>
  <si>
    <t>VoIP Phone</t>
  </si>
  <si>
    <t>Power (W)</t>
  </si>
  <si>
    <t>Desktop</t>
  </si>
  <si>
    <t xml:space="preserve"> Annual electricity consumption per phone (kWh)</t>
  </si>
  <si>
    <t>Gigabit ethernet</t>
  </si>
  <si>
    <t xml:space="preserve"> Emissions reduction per phone</t>
  </si>
  <si>
    <t>- ENERGY STAR specification</t>
  </si>
  <si>
    <t>- EPA research on available products, 2013</t>
  </si>
  <si>
    <t>- Appliance Magazine, Portrait of the U.S. Appliance Industry 1998</t>
  </si>
  <si>
    <t>Annual operation (hours)</t>
  </si>
  <si>
    <t>- Desktop</t>
  </si>
  <si>
    <t>- Conference</t>
  </si>
  <si>
    <t>Computer</t>
  </si>
  <si>
    <t>Laptop</t>
  </si>
  <si>
    <t>- Laptop</t>
  </si>
  <si>
    <t>12.0 - 16.9 inches</t>
  </si>
  <si>
    <t>Less than 12 inches</t>
  </si>
  <si>
    <t>17.0 - 22.9 inches</t>
  </si>
  <si>
    <t>23.0 - 24.9 inches</t>
  </si>
  <si>
    <t>Diagonal screen size (inches)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</si>
  <si>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</si>
  <si>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Default</t>
  </si>
  <si>
    <t>Computer monitor</t>
  </si>
  <si>
    <t>Low</t>
  </si>
  <si>
    <t>Medium</t>
  </si>
  <si>
    <t>High</t>
  </si>
  <si>
    <t>Desktop Computer Calculations for the ENERGY STAR Office Equipment Calculator</t>
  </si>
  <si>
    <t>Laptop Computer Calculations for the ENERGY STAR Office Equipment Calculator</t>
  </si>
  <si>
    <t>Commercial use</t>
  </si>
  <si>
    <t>Residential use</t>
  </si>
  <si>
    <t>Annual operating hours - weighted average for selected scenario</t>
  </si>
  <si>
    <t>Category Name</t>
  </si>
  <si>
    <t>Any Graphics</t>
  </si>
  <si>
    <t>dGfx ≤ G7</t>
  </si>
  <si>
    <t>I1</t>
  </si>
  <si>
    <t>Integrated or Switchable Graphics</t>
  </si>
  <si>
    <t>I2</t>
  </si>
  <si>
    <t>6 &lt; P ≤ 7</t>
  </si>
  <si>
    <t>I3</t>
  </si>
  <si>
    <t>D1</t>
  </si>
  <si>
    <t>Discrete Graphics</t>
  </si>
  <si>
    <t>D2</t>
  </si>
  <si>
    <t>Graphics Capability</t>
  </si>
  <si>
    <t>Performance Score</t>
  </si>
  <si>
    <t>Performance Levels Used in Calculator</t>
  </si>
  <si>
    <r>
      <t xml:space="preserve">Performance Level </t>
    </r>
    <r>
      <rPr>
        <sz val="9"/>
        <rFont val="Arial"/>
        <family val="2"/>
      </rPr>
      <t xml:space="preserve">
(see detailed descriptions below)</t>
    </r>
  </si>
  <si>
    <t xml:space="preserve"> Definition of Performance Levels</t>
  </si>
  <si>
    <t>ENERGY STAR Specification, Table 6</t>
  </si>
  <si>
    <r>
      <t>P</t>
    </r>
    <r>
      <rPr>
        <sz val="9"/>
        <rFont val="Arial"/>
        <family val="2"/>
      </rPr>
      <t xml:space="preserve"> ≤ 3</t>
    </r>
  </si>
  <si>
    <r>
      <t xml:space="preserve">3 &lt; </t>
    </r>
    <r>
      <rPr>
        <i/>
        <sz val="9"/>
        <rFont val="Arial"/>
        <family val="2"/>
      </rPr>
      <t>P</t>
    </r>
    <r>
      <rPr>
        <sz val="9"/>
        <rFont val="Arial"/>
        <family val="2"/>
      </rPr>
      <t xml:space="preserve"> ≤ 6</t>
    </r>
  </si>
  <si>
    <r>
      <t>P</t>
    </r>
    <r>
      <rPr>
        <sz val="9"/>
        <rFont val="Arial"/>
        <family val="2"/>
      </rPr>
      <t xml:space="preserve"> &gt; 7</t>
    </r>
  </si>
  <si>
    <r>
      <t xml:space="preserve">3 &lt; </t>
    </r>
    <r>
      <rPr>
        <i/>
        <sz val="9"/>
        <rFont val="Arial"/>
        <family val="2"/>
      </rPr>
      <t>P</t>
    </r>
    <r>
      <rPr>
        <sz val="9"/>
        <rFont val="Arial"/>
        <family val="2"/>
      </rPr>
      <t xml:space="preserve"> ≤ 9</t>
    </r>
  </si>
  <si>
    <r>
      <t>P</t>
    </r>
    <r>
      <rPr>
        <sz val="9"/>
        <rFont val="Arial"/>
        <family val="2"/>
      </rPr>
      <t xml:space="preserve"> &gt; 9</t>
    </r>
  </si>
  <si>
    <t>- ENERGY STAR level: ENERGY STAR specification V2.0</t>
  </si>
  <si>
    <t>- Conventional: ENERGY STAR specification V1.1</t>
  </si>
  <si>
    <t>Standard</t>
  </si>
  <si>
    <t>Type</t>
  </si>
  <si>
    <t>Standard format</t>
  </si>
  <si>
    <t>Large format</t>
  </si>
  <si>
    <t>Impact</t>
  </si>
  <si>
    <t>Display</t>
  </si>
  <si>
    <t>Professional Signage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</si>
  <si>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</si>
  <si>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Speed</t>
  </si>
  <si>
    <t>Speed (images per minute)</t>
  </si>
  <si>
    <t xml:space="preserve"> Annual electricity consumption per scanner (kWh)</t>
  </si>
  <si>
    <t xml:space="preserve"> Annual electricity consumption per display (kWh)</t>
  </si>
  <si>
    <t xml:space="preserve"> Emissions reduction per display</t>
  </si>
  <si>
    <t>Professional Signage Calculations for the ENERGY STAR Office Equipment Calculator</t>
  </si>
  <si>
    <t>Computer Monitor Calculations for the ENERGY STAR Office Equipment Calculator</t>
  </si>
  <si>
    <t xml:space="preserve"> Annual electricity consumption per copier (kWh)</t>
  </si>
  <si>
    <t>s ≤ 5</t>
  </si>
  <si>
    <t>20 &lt; s ≤ 30</t>
  </si>
  <si>
    <t>30 &lt; s ≤ 40</t>
  </si>
  <si>
    <t>40 &lt; s ≤ 65</t>
  </si>
  <si>
    <t>s &gt; 90</t>
  </si>
  <si>
    <t>Electricity Consumption (kWh/week)</t>
  </si>
  <si>
    <t>selected</t>
  </si>
  <si>
    <t>Standard Format</t>
  </si>
  <si>
    <t>Large Format</t>
  </si>
  <si>
    <t>Weeks per year</t>
  </si>
  <si>
    <t>5 &lt; s ≤ 15</t>
  </si>
  <si>
    <t>15 &lt; s ≤ 20</t>
  </si>
  <si>
    <t>65 &lt; s ≤ 82</t>
  </si>
  <si>
    <t>82 &lt; s ≤ 90</t>
  </si>
  <si>
    <t>- Market research by LBNL, 2009</t>
  </si>
  <si>
    <t>Laser color</t>
  </si>
  <si>
    <t>Small format</t>
  </si>
  <si>
    <t>Large</t>
  </si>
  <si>
    <t>s ≤ 10</t>
  </si>
  <si>
    <t>10 &lt; s ≤ 15</t>
  </si>
  <si>
    <t>15 &lt; s ≤ 30</t>
  </si>
  <si>
    <t>s &gt; 75</t>
  </si>
  <si>
    <t>Monochrome</t>
  </si>
  <si>
    <t>Color</t>
  </si>
  <si>
    <t xml:space="preserve"> Annual electricity consumption per printer (kWh)</t>
  </si>
  <si>
    <t>Laser monochrome</t>
  </si>
  <si>
    <t>Other color</t>
  </si>
  <si>
    <t>Other monochrome</t>
  </si>
  <si>
    <t>Options</t>
  </si>
  <si>
    <t>Sleep Mode</t>
  </si>
  <si>
    <t>Standby Mode</t>
  </si>
  <si>
    <t>Other</t>
  </si>
  <si>
    <t>30 &lt; s ≤ 32</t>
  </si>
  <si>
    <t>58 &lt; s ≤ 75</t>
  </si>
  <si>
    <t>32 &lt; s ≤ 58</t>
  </si>
  <si>
    <t>Weekly operation (hours)</t>
  </si>
  <si>
    <t>- Computer Monitor</t>
  </si>
  <si>
    <t>- Professional Signage</t>
  </si>
  <si>
    <t xml:space="preserve"> Computer</t>
  </si>
  <si>
    <t xml:space="preserve"> Display</t>
  </si>
  <si>
    <t xml:space="preserve"> VoIP Phone</t>
  </si>
  <si>
    <t xml:space="preserve"> Copier</t>
  </si>
  <si>
    <t xml:space="preserve"> Multifunction Device</t>
  </si>
  <si>
    <t xml:space="preserve"> Printer</t>
  </si>
  <si>
    <t xml:space="preserve"> Scanner</t>
  </si>
  <si>
    <t xml:space="preserve"> FAX Machine</t>
  </si>
  <si>
    <t>- Standard format</t>
  </si>
  <si>
    <t>- Large format</t>
  </si>
  <si>
    <t>- Small format</t>
  </si>
  <si>
    <t>5 &lt; s ≤ 10</t>
  </si>
  <si>
    <t>15 &lt; s ≤ 26</t>
  </si>
  <si>
    <t>26 &lt; s ≤ 30</t>
  </si>
  <si>
    <t>10 &lt; s ≤ 26</t>
  </si>
  <si>
    <t>30 &lt; s ≤ 50</t>
  </si>
  <si>
    <t>50 &lt; s ≤ 68</t>
  </si>
  <si>
    <t>68 &lt; s ≤ 80</t>
  </si>
  <si>
    <t>s &gt; 80</t>
  </si>
  <si>
    <t>30 &lt; s ≤ 62</t>
  </si>
  <si>
    <t>62 &lt; s ≤ 70</t>
  </si>
  <si>
    <t>70 &lt; s ≤ 80</t>
  </si>
  <si>
    <t xml:space="preserve"> Annual electricity consumption per MFD (kWh)</t>
  </si>
  <si>
    <t>No</t>
  </si>
  <si>
    <t>Laser Color</t>
  </si>
  <si>
    <t>Laser Monochrome</t>
  </si>
  <si>
    <t>Other Color</t>
  </si>
  <si>
    <t>Wireless capability</t>
  </si>
  <si>
    <t>Fax Machine Calculations for the ENERGY STAR Office Equipment Calculator</t>
  </si>
  <si>
    <t>Fax Machine</t>
  </si>
  <si>
    <t xml:space="preserve"> Annual electricity consumption per fax machine (kWh)</t>
  </si>
  <si>
    <t xml:space="preserve"> Emissions reduction per fax machine</t>
  </si>
  <si>
    <t>Wireless adder</t>
  </si>
  <si>
    <t>- "Efficiency Improvements in U.S. Office Equipment: Expected Policy Impacts and Uncertainties", Koomey, Cramer, Piette, Eto. Lawrence Berkeley National Laboratory. 1995. Table 3.</t>
  </si>
  <si>
    <t>Base - Ink Jet</t>
  </si>
  <si>
    <t>Base - Impact</t>
  </si>
  <si>
    <t>Base</t>
  </si>
  <si>
    <t>Base - Other</t>
  </si>
  <si>
    <t>3.0</t>
  </si>
  <si>
    <t>Small Format</t>
  </si>
  <si>
    <t>Life cycle costs are discounted over the product lifetime using a real discount rate of 4%. See General Assumptions tab to adjust the discount rate.</t>
  </si>
  <si>
    <t>New ENERGY STAR certified products are compared to the average available non-certified new products.  Actual savings may vary based on use and other factors.</t>
  </si>
  <si>
    <t>Phone network capability</t>
  </si>
  <si>
    <t>Fast ethernet (10/100 base-T)</t>
  </si>
  <si>
    <t>Value not needed</t>
  </si>
  <si>
    <t>Operation Profile</t>
  </si>
  <si>
    <t>- U.S. Department of Energy, energy conservation standards rulemaking analysis</t>
  </si>
  <si>
    <t>- Market research by Lawrence Berkeley National Laboratory, 2009</t>
  </si>
  <si>
    <t>If all office equipment sold in the United States was ENERGY STAR certified, the energy cost savings would grow to more than $5 billion each year and 86 billion pounds of annual greenhouse gas emissions would be prevented, equivalent to the emissions from more than 8 million vehicles.</t>
  </si>
  <si>
    <r>
      <t>P</t>
    </r>
    <r>
      <rPr>
        <sz val="9"/>
        <rFont val="Arial"/>
        <family val="2"/>
      </rPr>
      <t xml:space="preserve"> ≤ 2</t>
    </r>
  </si>
  <si>
    <r>
      <t xml:space="preserve">2 &lt; </t>
    </r>
    <r>
      <rPr>
        <i/>
        <sz val="9"/>
        <rFont val="Arial"/>
        <family val="2"/>
      </rPr>
      <t>P</t>
    </r>
    <r>
      <rPr>
        <sz val="9"/>
        <rFont val="Arial"/>
        <family val="2"/>
      </rPr>
      <t xml:space="preserve"> ≤ 5.2</t>
    </r>
  </si>
  <si>
    <t>5.2 &lt; P ≤ 8</t>
  </si>
  <si>
    <r>
      <t>P</t>
    </r>
    <r>
      <rPr>
        <sz val="9"/>
        <rFont val="Arial"/>
        <family val="2"/>
      </rPr>
      <t xml:space="preserve"> &gt; 8</t>
    </r>
  </si>
  <si>
    <r>
      <t xml:space="preserve">2 &lt; </t>
    </r>
    <r>
      <rPr>
        <i/>
        <sz val="9"/>
        <rFont val="Arial"/>
        <family val="2"/>
      </rPr>
      <t>P</t>
    </r>
    <r>
      <rPr>
        <sz val="9"/>
        <rFont val="Arial"/>
        <family val="2"/>
      </rPr>
      <t xml:space="preserve"> ≤ 9</t>
    </r>
  </si>
  <si>
    <t>0.07 x Speed + 0.05</t>
  </si>
  <si>
    <t>0.1 x Speed + 0.5</t>
  </si>
  <si>
    <t>0.35 x Speed - 6.0</t>
  </si>
  <si>
    <t>0.7 x Speed - 30.0</t>
  </si>
  <si>
    <t>0.11 x Speed - 1.15</t>
  </si>
  <si>
    <t>0.25 x Speed - 8.15</t>
  </si>
  <si>
    <t>0.6 x Speed - 36.15</t>
  </si>
  <si>
    <t>0.1 x Speed + 3.5</t>
  </si>
  <si>
    <t>0.35 x Speed - 3.0</t>
  </si>
  <si>
    <t>0.7 x Speed - 25.0</t>
  </si>
  <si>
    <t>0.13 x Speed + 0.05</t>
  </si>
  <si>
    <t>0.2 x Speed- 2.05</t>
  </si>
  <si>
    <t>0.7 x Speed - 37.05</t>
  </si>
  <si>
    <t>0.75 x Speed - 41.05</t>
  </si>
  <si>
    <r>
      <t>[{Watts</t>
    </r>
    <r>
      <rPr>
        <vertAlign val="subscript"/>
        <sz val="8"/>
        <rFont val="Arial"/>
        <family val="2"/>
      </rPr>
      <t>Sleep</t>
    </r>
    <r>
      <rPr>
        <sz val="8"/>
        <rFont val="Arial"/>
        <family val="2"/>
      </rPr>
      <t xml:space="preserve"> + (Wireless</t>
    </r>
    <r>
      <rPr>
        <vertAlign val="subscript"/>
        <sz val="8"/>
        <rFont val="Arial"/>
        <family val="2"/>
      </rPr>
      <t>0/1</t>
    </r>
    <r>
      <rPr>
        <sz val="8"/>
        <rFont val="Arial"/>
        <family val="2"/>
      </rPr>
      <t xml:space="preserve"> x WirelessAdder)} x Hours</t>
    </r>
    <r>
      <rPr>
        <vertAlign val="subscript"/>
        <sz val="8"/>
        <rFont val="Arial"/>
        <family val="2"/>
      </rPr>
      <t>Sleep</t>
    </r>
    <r>
      <rPr>
        <sz val="8"/>
        <rFont val="Arial"/>
        <family val="2"/>
      </rPr>
      <t xml:space="preserve"> + Watts</t>
    </r>
    <r>
      <rPr>
        <vertAlign val="subscript"/>
        <sz val="8"/>
        <rFont val="Arial"/>
        <family val="2"/>
      </rPr>
      <t>Standby</t>
    </r>
    <r>
      <rPr>
        <sz val="8"/>
        <rFont val="Arial"/>
        <family val="2"/>
      </rPr>
      <t xml:space="preserve"> x Hours</t>
    </r>
    <r>
      <rPr>
        <vertAlign val="subscript"/>
        <sz val="8"/>
        <rFont val="Arial"/>
        <family val="2"/>
      </rPr>
      <t>Standby</t>
    </r>
    <r>
      <rPr>
        <sz val="8"/>
        <rFont val="Arial"/>
        <family val="2"/>
      </rPr>
      <t xml:space="preserve"> ] / (1,000 Wh/kWh)</t>
    </r>
  </si>
  <si>
    <r>
      <t>{( Watts</t>
    </r>
    <r>
      <rPr>
        <vertAlign val="subscript"/>
        <sz val="8"/>
        <rFont val="Arial"/>
        <family val="2"/>
      </rPr>
      <t>Sleep</t>
    </r>
    <r>
      <rPr>
        <sz val="8"/>
        <rFont val="Arial"/>
        <family val="2"/>
      </rPr>
      <t xml:space="preserve"> x Hours</t>
    </r>
    <r>
      <rPr>
        <vertAlign val="subscript"/>
        <sz val="8"/>
        <rFont val="Arial"/>
        <family val="2"/>
      </rPr>
      <t>Sleep</t>
    </r>
    <r>
      <rPr>
        <sz val="8"/>
        <rFont val="Arial"/>
        <family val="2"/>
      </rPr>
      <t xml:space="preserve"> ) + ( Watts</t>
    </r>
    <r>
      <rPr>
        <vertAlign val="subscript"/>
        <sz val="8"/>
        <rFont val="Arial"/>
        <family val="2"/>
      </rPr>
      <t>Standby</t>
    </r>
    <r>
      <rPr>
        <sz val="8"/>
        <rFont val="Arial"/>
        <family val="2"/>
      </rPr>
      <t xml:space="preserve"> x Hours</t>
    </r>
    <r>
      <rPr>
        <vertAlign val="subscript"/>
        <sz val="8"/>
        <rFont val="Arial"/>
        <family val="2"/>
      </rPr>
      <t>Standby</t>
    </r>
    <r>
      <rPr>
        <sz val="8"/>
        <rFont val="Arial"/>
        <family val="2"/>
      </rPr>
      <t xml:space="preserve"> )} / (1,000 Wh/kWh)</t>
    </r>
  </si>
  <si>
    <t>kWh/week Consumption Algorithms</t>
  </si>
  <si>
    <t>Car emission factor:</t>
  </si>
  <si>
    <t>- EPA (2013a). Inventory of U.S. Greenhouse Gas Emissions and Sinks: 1990-2011. Chapter 3 (Energy), Tables 3-12, 3-13, and 3-14. U.S. Environmental Protection Agency, Washington, DC. U.S. EPA #430-R-13-001</t>
  </si>
  <si>
    <t>25.0 - 60.9 inches</t>
  </si>
  <si>
    <t xml:space="preserve">- Review of primary RECS and CBECS data, extrapolated to 2015, and back-calculating lifetime, leading to a lifetime of 7 years (similar to TVs) and better agreement with estimates published elsewhere. </t>
  </si>
  <si>
    <t>- ENERGY STAR level: ENERGY STAR V6.0 qualified product list using V7.0 specification requirements</t>
  </si>
  <si>
    <t>- Conventional: ENERGY STAR V6.0 qualified product list</t>
  </si>
  <si>
    <t>7.0</t>
  </si>
  <si>
    <t>https://www.energystar.gov/products/office_equipment/computers</t>
  </si>
  <si>
    <t>https://www.energystar.gov/products/office_equipment/displays</t>
  </si>
  <si>
    <t>https://www.energystar.gov/products/electronics/professional_displays</t>
  </si>
  <si>
    <t>https://www.energystar.gov/products/office_equipment/imaging_equipment</t>
  </si>
  <si>
    <t>https://www.energystar.gov/products/electronics/cordless_phones</t>
  </si>
  <si>
    <t>Signage</t>
  </si>
  <si>
    <t>Less than 35 inches</t>
  </si>
  <si>
    <t xml:space="preserve">35.0 - 44.9 inches </t>
  </si>
  <si>
    <t xml:space="preserve">45.0 - 49.9 inches </t>
  </si>
  <si>
    <t xml:space="preserve">50.0 - 60.0 inches </t>
  </si>
  <si>
    <t>Daily hours of active use</t>
  </si>
  <si>
    <t>Sleep/Off wattage (W)</t>
  </si>
  <si>
    <t>Annual sleep/off hours</t>
  </si>
  <si>
    <t>Daily hours of no use (sleep/off mode)</t>
  </si>
  <si>
    <t>Performance level</t>
  </si>
  <si>
    <t>Diagonal screen size</t>
  </si>
  <si>
    <t>Power managed, turned off</t>
  </si>
  <si>
    <t>Not power managed, turned off</t>
  </si>
  <si>
    <t>Power managed, left on</t>
  </si>
  <si>
    <t>Not power managed, left on</t>
  </si>
  <si>
    <t>User entry</t>
  </si>
  <si>
    <t>Hours in active mode</t>
  </si>
  <si>
    <t>Hours in standby mode</t>
  </si>
  <si>
    <t>- National average: 2016 US Electric Rate: EIA, Annual Energy Outlook 2015 edition (converted from 2013 to 2015 dollars.)</t>
  </si>
  <si>
    <t>- State rates: US Department of Energy, Electric Power Monthly, Table 5.6B, January 2016 edition (with data through Nov 2015)</t>
  </si>
  <si>
    <t>Calculator last updated October 2016 with revised monitor/signage calculator, utility rates and emissions rates.</t>
  </si>
  <si>
    <t>See www.energy.star.gov/rebate-finder to find utility incentives for these products by entering your zip code.  Enter these incentives in the "utility incentive" fields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</si>
</sst>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0.0%"/>
    <numFmt numFmtId="168" formatCode="&quot;$&quot;#,##0.000"/>
    <numFmt numFmtId="169" formatCode="&quot;$&quot;#,##0.0000"/>
    <numFmt numFmtId="170" formatCode="[$-409]mmmm\ d\,\ yyyy;@"/>
    <numFmt numFmtId="171" formatCode="0.00000"/>
    <numFmt numFmtId="172" formatCode="#,##0.0"/>
  </numFmts>
  <fonts count="82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sz val="10"/>
      <name val="Arial"/>
      <family val="2"/>
    </font>
    <font>
      <sz val="8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univers"/>
    </font>
    <font>
      <sz val="9"/>
      <name val="Univers"/>
    </font>
    <font>
      <sz val="8"/>
      <color indexed="18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9"/>
      <color indexed="4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40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u/>
      <sz val="13"/>
      <color indexed="12"/>
      <name val="Arial"/>
      <family val="2"/>
    </font>
    <font>
      <b/>
      <sz val="14"/>
      <name val="Arial"/>
      <family val="2"/>
    </font>
    <font>
      <b/>
      <i/>
      <sz val="12"/>
      <color indexed="63"/>
      <name val="Arial"/>
      <family val="2"/>
    </font>
    <font>
      <sz val="12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8"/>
      <color indexed="45"/>
      <name val="Arial"/>
      <family val="2"/>
    </font>
    <font>
      <b/>
      <sz val="10.5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12"/>
      <color indexed="47"/>
      <name val="Arial"/>
      <family val="2"/>
    </font>
    <font>
      <u/>
      <sz val="9"/>
      <color indexed="12"/>
      <name val="Arial"/>
      <family val="2"/>
    </font>
    <font>
      <i/>
      <sz val="11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9"/>
      <color rgb="FF7030A0"/>
      <name val="Arial"/>
      <family val="2"/>
    </font>
    <font>
      <sz val="8"/>
      <color rgb="FF7030A0"/>
      <name val="Arial"/>
      <family val="2"/>
    </font>
    <font>
      <sz val="9"/>
      <color rgb="FFFF0000"/>
      <name val="Arial"/>
      <family val="2"/>
    </font>
    <font>
      <sz val="9"/>
      <color rgb="FFFF7C80"/>
      <name val="Arial"/>
      <family val="2"/>
    </font>
    <font>
      <sz val="8"/>
      <color rgb="FFFF7C80"/>
      <name val="Arial"/>
      <family val="2"/>
    </font>
    <font>
      <sz val="9"/>
      <color rgb="FF660033"/>
      <name val="Arial"/>
      <family val="2"/>
    </font>
    <font>
      <sz val="9"/>
      <color rgb="FF00B0F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99FF"/>
      <name val="Arial"/>
      <family val="2"/>
    </font>
    <font>
      <sz val="9"/>
      <color rgb="FFFF3399"/>
      <name val="Arial"/>
      <family val="2"/>
    </font>
    <font>
      <sz val="10"/>
      <color rgb="FFFF6699"/>
      <name val="Univers"/>
      <family val="2"/>
    </font>
    <font>
      <sz val="10"/>
      <color rgb="FFFF99CC"/>
      <name val="Univers"/>
      <family val="2"/>
    </font>
    <font>
      <sz val="8"/>
      <color rgb="FFFF99CC"/>
      <name val="Arial"/>
      <family val="2"/>
    </font>
    <font>
      <i/>
      <sz val="9"/>
      <color rgb="FFFF3399"/>
      <name val="Arial"/>
      <family val="2"/>
    </font>
    <font>
      <b/>
      <i/>
      <sz val="9"/>
      <name val="Arial"/>
      <family val="2"/>
    </font>
    <font>
      <b/>
      <sz val="9"/>
      <color rgb="FFFF3399"/>
      <name val="Arial"/>
      <family val="2"/>
    </font>
    <font>
      <sz val="10"/>
      <color rgb="FFFF3399"/>
      <name val="Univers"/>
      <family val="2"/>
    </font>
    <font>
      <b/>
      <sz val="10"/>
      <color rgb="FFFF3399"/>
      <name val="univers"/>
    </font>
    <font>
      <i/>
      <sz val="8"/>
      <name val="Arial"/>
      <family val="2"/>
    </font>
    <font>
      <i/>
      <sz val="8.5"/>
      <color rgb="FFFF3399"/>
      <name val="Arial"/>
      <family val="2"/>
    </font>
    <font>
      <sz val="9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12"/>
      <color rgb="FF0070C0"/>
      <name val="Arial"/>
      <family val="2"/>
    </font>
    <font>
      <vertAlign val="subscript"/>
      <sz val="8"/>
      <name val="Arial"/>
      <family val="2"/>
    </font>
    <font>
      <sz val="7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1F0EE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1" fillId="0" borderId="0" xfId="0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Border="1" applyProtection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0" fontId="19" fillId="0" borderId="0" xfId="3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17" fillId="0" borderId="0" xfId="4" applyFont="1" applyFill="1" applyAlignment="1" applyProtection="1">
      <alignment horizontal="left" indent="1"/>
    </xf>
    <xf numFmtId="0" fontId="5" fillId="0" borderId="0" xfId="5" applyFont="1" applyProtection="1"/>
    <xf numFmtId="0" fontId="5" fillId="0" borderId="0" xfId="5" applyFont="1" applyBorder="1" applyProtection="1"/>
    <xf numFmtId="0" fontId="5" fillId="0" borderId="0" xfId="5" applyFont="1" applyBorder="1" applyAlignment="1" applyProtection="1">
      <alignment horizontal="left"/>
    </xf>
    <xf numFmtId="0" fontId="34" fillId="0" borderId="0" xfId="5" applyFont="1" applyAlignment="1" applyProtection="1">
      <alignment horizontal="left"/>
    </xf>
    <xf numFmtId="0" fontId="5" fillId="0" borderId="0" xfId="5" applyFont="1" applyAlignment="1" applyProtection="1">
      <alignment horizontal="left" vertical="center"/>
    </xf>
    <xf numFmtId="0" fontId="5" fillId="0" borderId="0" xfId="5" applyFont="1" applyFill="1" applyBorder="1" applyAlignment="1" applyProtection="1">
      <alignment horizontal="left" vertical="center"/>
    </xf>
    <xf numFmtId="0" fontId="5" fillId="0" borderId="0" xfId="5" applyFont="1" applyFill="1" applyBorder="1" applyProtection="1"/>
    <xf numFmtId="0" fontId="19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3" fontId="19" fillId="0" borderId="1" xfId="0" applyNumberFormat="1" applyFont="1" applyBorder="1" applyAlignment="1" applyProtection="1">
      <alignment horizontal="center" vertical="center"/>
    </xf>
    <xf numFmtId="6" fontId="19" fillId="2" borderId="1" xfId="6" applyNumberFormat="1" applyFont="1" applyFill="1" applyBorder="1" applyAlignment="1" applyProtection="1">
      <alignment horizontal="center" vertical="center"/>
    </xf>
    <xf numFmtId="38" fontId="19" fillId="2" borderId="1" xfId="6" applyNumberFormat="1" applyFont="1" applyFill="1" applyBorder="1" applyAlignment="1" applyProtection="1">
      <alignment horizontal="center" vertical="center"/>
    </xf>
    <xf numFmtId="9" fontId="19" fillId="2" borderId="1" xfId="6" applyNumberFormat="1" applyFont="1" applyFill="1" applyBorder="1" applyAlignment="1" applyProtection="1">
      <alignment horizontal="center" vertical="center"/>
    </xf>
    <xf numFmtId="0" fontId="19" fillId="2" borderId="1" xfId="6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36" fillId="0" borderId="0" xfId="0" applyFont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" xfId="0" quotePrefix="1" applyFont="1" applyFill="1" applyBorder="1" applyAlignment="1" applyProtection="1">
      <alignment horizontal="left" vertical="center" indent="1"/>
    </xf>
    <xf numFmtId="0" fontId="31" fillId="0" borderId="0" xfId="5" applyFont="1" applyFill="1" applyBorder="1" applyAlignment="1" applyProtection="1">
      <alignment vertical="top"/>
    </xf>
    <xf numFmtId="0" fontId="32" fillId="0" borderId="0" xfId="5" applyFont="1" applyFill="1" applyBorder="1" applyAlignment="1" applyProtection="1">
      <alignment horizontal="center" wrapText="1"/>
    </xf>
    <xf numFmtId="0" fontId="33" fillId="0" borderId="0" xfId="5" applyFont="1" applyFill="1" applyBorder="1" applyAlignment="1" applyProtection="1">
      <alignment horizontal="center"/>
    </xf>
    <xf numFmtId="0" fontId="32" fillId="0" borderId="0" xfId="5" applyFont="1" applyFill="1" applyBorder="1" applyAlignment="1" applyProtection="1">
      <alignment horizontal="left" textRotation="30" wrapText="1"/>
    </xf>
    <xf numFmtId="0" fontId="30" fillId="0" borderId="0" xfId="5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center" wrapText="1"/>
    </xf>
    <xf numFmtId="6" fontId="5" fillId="4" borderId="1" xfId="6" applyNumberFormat="1" applyFont="1" applyFill="1" applyBorder="1" applyAlignment="1" applyProtection="1">
      <alignment horizontal="center"/>
      <protection locked="0"/>
    </xf>
    <xf numFmtId="3" fontId="5" fillId="4" borderId="1" xfId="5" applyNumberFormat="1" applyFont="1" applyFill="1" applyBorder="1" applyAlignment="1" applyProtection="1">
      <alignment horizontal="center"/>
      <protection locked="0"/>
    </xf>
    <xf numFmtId="168" fontId="5" fillId="4" borderId="1" xfId="5" applyNumberFormat="1" applyFont="1" applyFill="1" applyBorder="1" applyAlignment="1" applyProtection="1">
      <alignment horizontal="center"/>
      <protection locked="0"/>
    </xf>
    <xf numFmtId="0" fontId="32" fillId="0" borderId="0" xfId="5" applyFont="1" applyFill="1" applyBorder="1" applyAlignment="1" applyProtection="1">
      <alignment horizontal="left" indent="4"/>
    </xf>
    <xf numFmtId="0" fontId="32" fillId="0" borderId="0" xfId="5" applyFont="1" applyFill="1" applyBorder="1" applyAlignment="1" applyProtection="1">
      <alignment horizontal="left" indent="6"/>
    </xf>
    <xf numFmtId="0" fontId="5" fillId="0" borderId="0" xfId="5" applyFont="1" applyFill="1" applyBorder="1" applyAlignment="1" applyProtection="1">
      <alignment horizontal="left" indent="8"/>
    </xf>
    <xf numFmtId="0" fontId="34" fillId="0" borderId="0" xfId="5" applyFont="1" applyBorder="1" applyAlignment="1" applyProtection="1">
      <alignment horizontal="left"/>
    </xf>
    <xf numFmtId="0" fontId="5" fillId="0" borderId="0" xfId="5" applyFont="1" applyBorder="1" applyAlignment="1" applyProtection="1">
      <alignment horizontal="left" vertical="center"/>
    </xf>
    <xf numFmtId="8" fontId="5" fillId="0" borderId="0" xfId="0" applyNumberFormat="1" applyFont="1" applyFill="1" applyBorder="1" applyProtection="1"/>
    <xf numFmtId="0" fontId="5" fillId="0" borderId="0" xfId="0" applyFont="1" applyProtection="1"/>
    <xf numFmtId="0" fontId="30" fillId="0" borderId="0" xfId="0" applyFont="1" applyProtection="1"/>
    <xf numFmtId="0" fontId="19" fillId="0" borderId="0" xfId="0" applyFont="1" applyFill="1" applyProtection="1"/>
    <xf numFmtId="0" fontId="5" fillId="0" borderId="0" xfId="0" applyFont="1" applyFill="1" applyProtection="1"/>
    <xf numFmtId="0" fontId="32" fillId="0" borderId="0" xfId="0" applyFont="1" applyProtection="1"/>
    <xf numFmtId="0" fontId="15" fillId="0" borderId="0" xfId="0" applyFont="1" applyFill="1" applyProtection="1"/>
    <xf numFmtId="0" fontId="32" fillId="0" borderId="0" xfId="0" applyFont="1" applyFill="1" applyProtection="1"/>
    <xf numFmtId="0" fontId="11" fillId="0" borderId="0" xfId="0" applyFont="1" applyProtection="1"/>
    <xf numFmtId="0" fontId="11" fillId="0" borderId="0" xfId="0" applyFont="1" applyFill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/>
    </xf>
    <xf numFmtId="0" fontId="46" fillId="0" borderId="0" xfId="0" applyFont="1" applyFill="1" applyBorder="1" applyAlignment="1" applyProtection="1">
      <alignment horizontal="left" indent="1"/>
    </xf>
    <xf numFmtId="0" fontId="30" fillId="0" borderId="0" xfId="5" applyFont="1" applyAlignment="1" applyProtection="1">
      <alignment horizontal="left" vertical="center"/>
    </xf>
    <xf numFmtId="9" fontId="5" fillId="4" borderId="1" xfId="6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inden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170" fontId="5" fillId="0" borderId="0" xfId="0" quotePrefix="1" applyNumberFormat="1" applyFont="1" applyAlignment="1" applyProtection="1">
      <alignment horizontal="center" vertical="top" wrapText="1"/>
      <protection locked="0"/>
    </xf>
    <xf numFmtId="170" fontId="5" fillId="0" borderId="0" xfId="0" applyNumberFormat="1" applyFont="1" applyProtection="1">
      <protection locked="0"/>
    </xf>
    <xf numFmtId="170" fontId="47" fillId="0" borderId="3" xfId="2" applyNumberFormat="1" applyFont="1" applyBorder="1" applyAlignment="1" applyProtection="1">
      <alignment horizontal="center" vertical="center" wrapText="1"/>
    </xf>
    <xf numFmtId="0" fontId="44" fillId="0" borderId="0" xfId="0" applyFont="1" applyProtection="1"/>
    <xf numFmtId="0" fontId="5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7" fillId="0" borderId="5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horizontal="center"/>
      <protection locked="0"/>
    </xf>
    <xf numFmtId="0" fontId="27" fillId="0" borderId="7" xfId="0" applyFont="1" applyFill="1" applyBorder="1" applyAlignment="1" applyProtection="1">
      <alignment horizontal="center"/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169" fontId="27" fillId="0" borderId="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Protection="1"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Protection="1">
      <protection locked="0"/>
    </xf>
    <xf numFmtId="0" fontId="18" fillId="0" borderId="0" xfId="0" applyFont="1" applyProtection="1">
      <protection locked="0"/>
    </xf>
    <xf numFmtId="0" fontId="10" fillId="0" borderId="0" xfId="0" applyFont="1" applyProtection="1"/>
    <xf numFmtId="0" fontId="28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4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166" fontId="11" fillId="0" borderId="0" xfId="1" applyNumberFormat="1" applyFont="1" applyBorder="1" applyAlignment="1" applyProtection="1">
      <alignment horizontal="center"/>
    </xf>
    <xf numFmtId="166" fontId="11" fillId="0" borderId="0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left" vertical="center"/>
    </xf>
    <xf numFmtId="0" fontId="45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3" applyFont="1" applyFill="1" applyBorder="1" applyProtection="1">
      <protection locked="0"/>
    </xf>
    <xf numFmtId="0" fontId="19" fillId="0" borderId="0" xfId="3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4" applyFont="1" applyFill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indent="1"/>
      <protection locked="0"/>
    </xf>
    <xf numFmtId="0" fontId="19" fillId="0" borderId="0" xfId="3" applyFont="1" applyFill="1" applyBorder="1" applyProtection="1"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0" xfId="3" applyFont="1" applyFill="1" applyAlignment="1" applyProtection="1">
      <alignment horizontal="left" vertical="center"/>
      <protection locked="0"/>
    </xf>
    <xf numFmtId="0" fontId="19" fillId="0" borderId="0" xfId="3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</xf>
    <xf numFmtId="0" fontId="45" fillId="0" borderId="0" xfId="0" applyFont="1" applyAlignment="1" applyProtection="1">
      <alignment horizontal="center"/>
    </xf>
    <xf numFmtId="0" fontId="45" fillId="0" borderId="0" xfId="0" applyFont="1" applyProtection="1"/>
    <xf numFmtId="9" fontId="19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indent="1"/>
    </xf>
    <xf numFmtId="0" fontId="19" fillId="0" borderId="0" xfId="0" quotePrefix="1" applyFont="1" applyAlignment="1" applyProtection="1">
      <alignment horizontal="left"/>
    </xf>
    <xf numFmtId="0" fontId="15" fillId="0" borderId="0" xfId="0" applyFont="1" applyBorder="1" applyAlignment="1" applyProtection="1">
      <alignment vertical="center"/>
      <protection locked="0"/>
    </xf>
    <xf numFmtId="0" fontId="23" fillId="0" borderId="0" xfId="3" applyFont="1" applyFill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horizontal="right" vertical="top"/>
      <protection locked="0"/>
    </xf>
    <xf numFmtId="0" fontId="19" fillId="0" borderId="0" xfId="3" applyFont="1" applyFill="1" applyAlignment="1" applyProtection="1">
      <alignment horizontal="left" vertical="top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3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indent="1"/>
    </xf>
    <xf numFmtId="0" fontId="24" fillId="0" borderId="0" xfId="3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3" fontId="2" fillId="0" borderId="3" xfId="0" applyNumberFormat="1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center"/>
    </xf>
    <xf numFmtId="0" fontId="16" fillId="0" borderId="3" xfId="4" applyFont="1" applyFill="1" applyBorder="1" applyAlignment="1" applyProtection="1">
      <alignment horizontal="left"/>
    </xf>
    <xf numFmtId="0" fontId="19" fillId="0" borderId="3" xfId="0" applyFont="1" applyFill="1" applyBorder="1" applyAlignment="1" applyProtection="1">
      <alignment vertical="center"/>
    </xf>
    <xf numFmtId="3" fontId="19" fillId="0" borderId="3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 wrapText="1"/>
    </xf>
    <xf numFmtId="9" fontId="19" fillId="0" borderId="3" xfId="0" applyNumberFormat="1" applyFont="1" applyBorder="1" applyAlignment="1" applyProtection="1">
      <alignment horizontal="center" vertical="center"/>
    </xf>
    <xf numFmtId="0" fontId="14" fillId="0" borderId="0" xfId="0" quotePrefix="1" applyFont="1" applyFill="1" applyBorder="1" applyAlignment="1" applyProtection="1">
      <alignment horizontal="left" vertical="center"/>
    </xf>
    <xf numFmtId="0" fontId="5" fillId="0" borderId="0" xfId="0" applyFont="1"/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27" fillId="0" borderId="2" xfId="0" applyFont="1" applyBorder="1" applyAlignment="1" applyProtection="1">
      <alignment horizontal="left" indent="1"/>
    </xf>
    <xf numFmtId="0" fontId="11" fillId="0" borderId="0" xfId="0" applyFont="1" applyAlignment="1" applyProtection="1"/>
    <xf numFmtId="0" fontId="8" fillId="0" borderId="0" xfId="0" applyFont="1" applyBorder="1" applyAlignment="1" applyProtection="1"/>
    <xf numFmtId="0" fontId="27" fillId="0" borderId="10" xfId="0" applyFont="1" applyBorder="1" applyAlignment="1" applyProtection="1">
      <alignment horizontal="left" indent="1"/>
    </xf>
    <xf numFmtId="0" fontId="19" fillId="0" borderId="11" xfId="0" applyFont="1" applyBorder="1" applyAlignment="1" applyProtection="1">
      <alignment horizontal="left" indent="1"/>
    </xf>
    <xf numFmtId="0" fontId="19" fillId="0" borderId="0" xfId="0" applyFont="1" applyProtection="1"/>
    <xf numFmtId="0" fontId="14" fillId="0" borderId="0" xfId="0" applyFont="1" applyFill="1" applyBorder="1" applyAlignment="1" applyProtection="1">
      <alignment horizontal="left" wrapText="1" indent="1"/>
    </xf>
    <xf numFmtId="3" fontId="11" fillId="0" borderId="0" xfId="0" applyNumberFormat="1" applyFont="1" applyProtection="1"/>
    <xf numFmtId="167" fontId="11" fillId="0" borderId="0" xfId="1" applyNumberFormat="1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indent="1"/>
    </xf>
    <xf numFmtId="0" fontId="10" fillId="0" borderId="8" xfId="0" applyFont="1" applyBorder="1" applyProtection="1"/>
    <xf numFmtId="0" fontId="11" fillId="0" borderId="8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0" fontId="18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14" fillId="0" borderId="0" xfId="0" applyFont="1" applyAlignment="1" applyProtection="1"/>
    <xf numFmtId="0" fontId="14" fillId="0" borderId="0" xfId="0" applyFont="1" applyFill="1" applyBorder="1" applyAlignment="1" applyProtection="1">
      <alignment horizontal="left" vertical="center"/>
    </xf>
    <xf numFmtId="3" fontId="22" fillId="0" borderId="0" xfId="0" applyNumberFormat="1" applyFont="1" applyFill="1" applyBorder="1" applyAlignment="1" applyProtection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54" fillId="0" borderId="0" xfId="3" applyFont="1" applyFill="1" applyBorder="1" applyProtection="1">
      <protection locked="0"/>
    </xf>
    <xf numFmtId="0" fontId="55" fillId="0" borderId="0" xfId="0" applyFont="1" applyBorder="1" applyProtection="1"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horizontal="left"/>
    </xf>
    <xf numFmtId="166" fontId="58" fillId="0" borderId="0" xfId="1" applyNumberFormat="1" applyFont="1" applyBorder="1" applyAlignment="1" applyProtection="1">
      <alignment horizont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57" fillId="0" borderId="0" xfId="3" applyFont="1" applyFill="1" applyProtection="1">
      <protection locked="0"/>
    </xf>
    <xf numFmtId="166" fontId="58" fillId="0" borderId="0" xfId="1" applyNumberFormat="1" applyFont="1" applyBorder="1" applyAlignment="1" applyProtection="1">
      <alignment horizontal="center"/>
      <protection locked="0"/>
    </xf>
    <xf numFmtId="166" fontId="58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left" vertical="center" indent="1"/>
      <protection locked="0"/>
    </xf>
    <xf numFmtId="0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8" xfId="0" applyFont="1" applyBorder="1" applyProtection="1">
      <protection locked="0"/>
    </xf>
    <xf numFmtId="0" fontId="58" fillId="0" borderId="8" xfId="0" applyFont="1" applyBorder="1" applyAlignment="1" applyProtection="1">
      <alignment horizontal="left"/>
      <protection locked="0"/>
    </xf>
    <xf numFmtId="0" fontId="58" fillId="0" borderId="8" xfId="0" applyFont="1" applyBorder="1" applyAlignment="1" applyProtection="1">
      <alignment horizontal="center"/>
      <protection locked="0"/>
    </xf>
    <xf numFmtId="9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3" xfId="1" applyNumberFormat="1" applyFont="1" applyFill="1" applyBorder="1" applyAlignment="1" applyProtection="1">
      <alignment horizontal="center"/>
      <protection locked="0"/>
    </xf>
    <xf numFmtId="0" fontId="19" fillId="0" borderId="3" xfId="3" applyFont="1" applyFill="1" applyBorder="1" applyProtection="1">
      <protection locked="0"/>
    </xf>
    <xf numFmtId="3" fontId="14" fillId="0" borderId="3" xfId="0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indent="1"/>
    </xf>
    <xf numFmtId="0" fontId="14" fillId="0" borderId="0" xfId="0" quotePrefix="1" applyFont="1" applyAlignment="1" applyProtection="1">
      <alignment horizontal="left"/>
    </xf>
    <xf numFmtId="0" fontId="1" fillId="0" borderId="0" xfId="5" applyFont="1" applyFill="1" applyBorder="1" applyProtection="1"/>
    <xf numFmtId="0" fontId="15" fillId="0" borderId="3" xfId="3" applyFont="1" applyFill="1" applyBorder="1" applyProtection="1">
      <protection locked="0"/>
    </xf>
    <xf numFmtId="0" fontId="1" fillId="0" borderId="0" xfId="5" applyFont="1" applyFill="1" applyBorder="1" applyAlignment="1" applyProtection="1">
      <alignment horizontal="center" wrapText="1"/>
    </xf>
    <xf numFmtId="172" fontId="14" fillId="0" borderId="3" xfId="0" applyNumberFormat="1" applyFont="1" applyFill="1" applyBorder="1" applyAlignment="1" applyProtection="1">
      <alignment horizontal="left" vertical="center"/>
    </xf>
    <xf numFmtId="0" fontId="59" fillId="0" borderId="0" xfId="3" applyFont="1" applyFill="1" applyBorder="1" applyProtection="1"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60" fillId="0" borderId="0" xfId="3" applyFont="1" applyFill="1" applyBorder="1" applyProtection="1">
      <protection locked="0"/>
    </xf>
    <xf numFmtId="0" fontId="15" fillId="0" borderId="0" xfId="0" applyFont="1" applyBorder="1" applyAlignment="1" applyProtection="1">
      <alignment vertical="center"/>
    </xf>
    <xf numFmtId="0" fontId="14" fillId="0" borderId="0" xfId="3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</xf>
    <xf numFmtId="0" fontId="62" fillId="0" borderId="0" xfId="0" applyFont="1" applyAlignment="1">
      <alignment vertical="center"/>
    </xf>
    <xf numFmtId="0" fontId="61" fillId="0" borderId="0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3" fillId="0" borderId="0" xfId="3" applyFont="1" applyFill="1" applyBorder="1" applyAlignment="1" applyProtection="1">
      <alignment vertical="center"/>
      <protection locked="0"/>
    </xf>
    <xf numFmtId="3" fontId="14" fillId="6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4" fillId="0" borderId="0" xfId="3" applyFont="1" applyFill="1" applyProtection="1">
      <protection locked="0"/>
    </xf>
    <xf numFmtId="165" fontId="14" fillId="0" borderId="3" xfId="0" applyNumberFormat="1" applyFont="1" applyBorder="1" applyAlignment="1" applyProtection="1">
      <alignment horizontal="center" vertical="center"/>
    </xf>
    <xf numFmtId="0" fontId="14" fillId="0" borderId="0" xfId="3" applyFont="1" applyFill="1" applyAlignment="1" applyProtection="1">
      <alignment vertical="center"/>
      <protection locked="0"/>
    </xf>
    <xf numFmtId="165" fontId="14" fillId="6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3" xfId="4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indent="1"/>
    </xf>
    <xf numFmtId="0" fontId="1" fillId="0" borderId="0" xfId="0" applyFont="1" applyAlignment="1"/>
    <xf numFmtId="0" fontId="6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0" fillId="0" borderId="0" xfId="0" applyAlignment="1">
      <alignment vertical="top" wrapText="1"/>
    </xf>
    <xf numFmtId="0" fontId="15" fillId="0" borderId="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/>
    </xf>
    <xf numFmtId="165" fontId="14" fillId="6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/>
    </xf>
    <xf numFmtId="2" fontId="27" fillId="6" borderId="3" xfId="0" applyNumberFormat="1" applyFont="1" applyFill="1" applyBorder="1" applyAlignment="1" applyProtection="1">
      <alignment horizontal="center" vertical="center"/>
      <protection locked="0"/>
    </xf>
    <xf numFmtId="3" fontId="19" fillId="6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vertical="center" wrapText="1"/>
    </xf>
    <xf numFmtId="3" fontId="19" fillId="0" borderId="5" xfId="0" applyNumberFormat="1" applyFont="1" applyFill="1" applyBorder="1" applyAlignment="1" applyProtection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/>
    </xf>
    <xf numFmtId="166" fontId="11" fillId="0" borderId="0" xfId="1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</xf>
    <xf numFmtId="0" fontId="64" fillId="0" borderId="0" xfId="0" applyFont="1" applyBorder="1" applyAlignment="1" applyProtection="1">
      <alignment horizontal="left" vertical="top"/>
    </xf>
    <xf numFmtId="0" fontId="0" fillId="0" borderId="0" xfId="0" applyFill="1"/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4" fillId="0" borderId="0" xfId="7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66" fillId="0" borderId="0" xfId="0" applyFont="1" applyFill="1" applyBorder="1" applyProtection="1">
      <protection locked="0"/>
    </xf>
    <xf numFmtId="9" fontId="1" fillId="4" borderId="1" xfId="6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Protection="1">
      <protection locked="0"/>
    </xf>
    <xf numFmtId="0" fontId="68" fillId="0" borderId="0" xfId="0" applyFont="1" applyProtection="1">
      <protection locked="0"/>
    </xf>
    <xf numFmtId="0" fontId="68" fillId="0" borderId="0" xfId="0" applyFont="1" applyBorder="1" applyProtection="1">
      <protection locked="0"/>
    </xf>
    <xf numFmtId="0" fontId="14" fillId="0" borderId="0" xfId="3" applyFont="1" applyFill="1" applyBorder="1" applyProtection="1">
      <protection locked="0"/>
    </xf>
    <xf numFmtId="38" fontId="1" fillId="4" borderId="1" xfId="6" applyNumberFormat="1" applyFont="1" applyFill="1" applyBorder="1" applyAlignment="1" applyProtection="1">
      <alignment horizontal="center"/>
      <protection locked="0"/>
    </xf>
    <xf numFmtId="0" fontId="69" fillId="0" borderId="0" xfId="3" applyFont="1" applyFill="1" applyProtection="1">
      <protection locked="0"/>
    </xf>
    <xf numFmtId="1" fontId="56" fillId="0" borderId="0" xfId="0" applyNumberFormat="1" applyFont="1" applyFill="1" applyBorder="1" applyAlignment="1" applyProtection="1">
      <alignment horizontal="center" vertical="center"/>
    </xf>
    <xf numFmtId="0" fontId="14" fillId="0" borderId="3" xfId="3" applyFont="1" applyFill="1" applyBorder="1" applyProtection="1">
      <protection locked="0"/>
    </xf>
    <xf numFmtId="1" fontId="14" fillId="0" borderId="3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</xf>
    <xf numFmtId="0" fontId="70" fillId="0" borderId="3" xfId="4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center"/>
      <protection locked="0"/>
    </xf>
    <xf numFmtId="0" fontId="19" fillId="0" borderId="0" xfId="3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3" applyFont="1" applyFill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Fill="1" applyBorder="1" applyAlignment="1" applyProtection="1">
      <alignment horizontal="left" indent="1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top"/>
    </xf>
    <xf numFmtId="3" fontId="14" fillId="6" borderId="3" xfId="0" applyNumberFormat="1" applyFont="1" applyFill="1" applyBorder="1" applyAlignment="1" applyProtection="1">
      <alignment horizontal="center" vertical="center"/>
    </xf>
    <xf numFmtId="172" fontId="14" fillId="6" borderId="3" xfId="0" applyNumberFormat="1" applyFont="1" applyFill="1" applyBorder="1" applyAlignment="1" applyProtection="1">
      <alignment horizontal="center" vertical="center"/>
    </xf>
    <xf numFmtId="167" fontId="14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27" fillId="0" borderId="2" xfId="3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27" fillId="6" borderId="3" xfId="0" applyNumberFormat="1" applyFont="1" applyFill="1" applyBorder="1" applyAlignment="1" applyProtection="1">
      <alignment horizontal="center" vertical="center"/>
    </xf>
    <xf numFmtId="0" fontId="71" fillId="0" borderId="0" xfId="3" applyFont="1" applyFill="1" applyBorder="1" applyProtection="1">
      <protection locked="0"/>
    </xf>
    <xf numFmtId="0" fontId="0" fillId="0" borderId="0" xfId="0" applyAlignment="1"/>
    <xf numFmtId="0" fontId="39" fillId="0" borderId="0" xfId="5" applyFont="1" applyFill="1" applyBorder="1" applyAlignment="1" applyProtection="1"/>
    <xf numFmtId="0" fontId="40" fillId="0" borderId="0" xfId="5" applyFont="1" applyFill="1" applyBorder="1" applyAlignment="1" applyProtection="1"/>
    <xf numFmtId="0" fontId="15" fillId="0" borderId="1" xfId="0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vertical="center"/>
      <protection locked="0"/>
    </xf>
    <xf numFmtId="0" fontId="72" fillId="0" borderId="0" xfId="0" applyFont="1" applyFill="1" applyBorder="1" applyProtection="1">
      <protection locked="0"/>
    </xf>
    <xf numFmtId="0" fontId="0" fillId="0" borderId="8" xfId="0" applyBorder="1" applyAlignment="1">
      <alignment vertical="center" wrapText="1"/>
    </xf>
    <xf numFmtId="1" fontId="56" fillId="0" borderId="5" xfId="0" applyNumberFormat="1" applyFont="1" applyFill="1" applyBorder="1" applyAlignment="1" applyProtection="1">
      <alignment horizontal="center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 vertical="center"/>
    </xf>
    <xf numFmtId="165" fontId="19" fillId="6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4" fillId="0" borderId="5" xfId="3" applyFont="1" applyFill="1" applyBorder="1" applyAlignment="1" applyProtection="1">
      <alignment vertical="center"/>
      <protection locked="0"/>
    </xf>
    <xf numFmtId="0" fontId="14" fillId="0" borderId="3" xfId="3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</xf>
    <xf numFmtId="0" fontId="15" fillId="0" borderId="3" xfId="3" applyFont="1" applyFill="1" applyBorder="1" applyAlignment="1" applyProtection="1">
      <alignment vertical="center"/>
      <protection locked="0"/>
    </xf>
    <xf numFmtId="0" fontId="73" fillId="0" borderId="0" xfId="0" applyFont="1" applyFill="1" applyBorder="1" applyProtection="1">
      <protection locked="0"/>
    </xf>
    <xf numFmtId="0" fontId="9" fillId="0" borderId="0" xfId="2" applyAlignment="1" applyProtection="1">
      <alignment horizontal="left" vertical="center" indent="1"/>
    </xf>
    <xf numFmtId="0" fontId="14" fillId="0" borderId="0" xfId="5" applyFont="1" applyFill="1" applyBorder="1" applyAlignment="1" applyProtection="1">
      <alignment horizontal="left" vertical="center" inden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vertical="center"/>
    </xf>
    <xf numFmtId="165" fontId="19" fillId="6" borderId="3" xfId="1" applyNumberFormat="1" applyFont="1" applyFill="1" applyBorder="1" applyAlignment="1" applyProtection="1">
      <alignment horizontal="center"/>
      <protection locked="0"/>
    </xf>
    <xf numFmtId="0" fontId="41" fillId="0" borderId="0" xfId="5" applyFont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 wrapText="1"/>
    </xf>
    <xf numFmtId="0" fontId="14" fillId="0" borderId="3" xfId="3" applyFont="1" applyFill="1" applyBorder="1" applyAlignment="1" applyProtection="1">
      <alignment vertical="center"/>
      <protection locked="0"/>
    </xf>
    <xf numFmtId="38" fontId="1" fillId="7" borderId="1" xfId="6" applyNumberFormat="1" applyFont="1" applyFill="1" applyBorder="1" applyAlignment="1" applyProtection="1">
      <alignment horizontal="center"/>
      <protection locked="0"/>
    </xf>
    <xf numFmtId="165" fontId="14" fillId="6" borderId="3" xfId="1" applyNumberFormat="1" applyFont="1" applyFill="1" applyBorder="1" applyAlignment="1" applyProtection="1">
      <alignment horizontal="center"/>
      <protection locked="0"/>
    </xf>
    <xf numFmtId="2" fontId="14" fillId="6" borderId="3" xfId="0" applyNumberFormat="1" applyFont="1" applyFill="1" applyBorder="1" applyAlignment="1" applyProtection="1">
      <alignment horizontal="center" vertical="center"/>
    </xf>
    <xf numFmtId="1" fontId="14" fillId="0" borderId="3" xfId="0" quotePrefix="1" applyNumberFormat="1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left" vertical="center" indent="6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21" fillId="0" borderId="0" xfId="3" applyNumberFormat="1" applyFont="1" applyFill="1" applyBorder="1" applyProtection="1"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horizontal="left" vertical="center"/>
    </xf>
    <xf numFmtId="165" fontId="14" fillId="6" borderId="3" xfId="0" quotePrefix="1" applyNumberFormat="1" applyFont="1" applyFill="1" applyBorder="1" applyAlignment="1" applyProtection="1">
      <alignment horizontal="center" vertical="center"/>
    </xf>
    <xf numFmtId="0" fontId="58" fillId="0" borderId="8" xfId="0" applyFont="1" applyBorder="1" applyAlignment="1" applyProtection="1">
      <alignment horizontal="left"/>
    </xf>
    <xf numFmtId="166" fontId="58" fillId="0" borderId="8" xfId="1" applyNumberFormat="1" applyFont="1" applyBorder="1" applyAlignment="1" applyProtection="1">
      <alignment horizontal="center"/>
      <protection locked="0"/>
    </xf>
    <xf numFmtId="166" fontId="58" fillId="0" borderId="8" xfId="0" applyNumberFormat="1" applyFont="1" applyBorder="1" applyAlignment="1" applyProtection="1">
      <alignment horizontal="center"/>
      <protection locked="0"/>
    </xf>
    <xf numFmtId="165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170" fontId="1" fillId="0" borderId="3" xfId="0" quotePrefix="1" applyNumberFormat="1" applyFont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center"/>
    </xf>
    <xf numFmtId="38" fontId="19" fillId="0" borderId="1" xfId="6" applyNumberFormat="1" applyFont="1" applyFill="1" applyBorder="1" applyAlignment="1" applyProtection="1">
      <alignment horizontal="center" vertical="center"/>
    </xf>
    <xf numFmtId="6" fontId="19" fillId="0" borderId="1" xfId="6" applyNumberFormat="1" applyFont="1" applyFill="1" applyBorder="1" applyAlignment="1" applyProtection="1">
      <alignment horizontal="center" vertical="center"/>
    </xf>
    <xf numFmtId="0" fontId="15" fillId="0" borderId="0" xfId="3" applyFont="1" applyFill="1" applyBorder="1" applyProtection="1">
      <protection locked="0"/>
    </xf>
    <xf numFmtId="0" fontId="0" fillId="0" borderId="0" xfId="0" applyBorder="1" applyAlignment="1"/>
    <xf numFmtId="9" fontId="19" fillId="0" borderId="1" xfId="6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171" fontId="14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15" fillId="7" borderId="1" xfId="0" applyFont="1" applyFill="1" applyBorder="1" applyAlignment="1" applyProtection="1">
      <alignment horizontal="left" vertical="center"/>
    </xf>
    <xf numFmtId="3" fontId="14" fillId="7" borderId="1" xfId="0" applyNumberFormat="1" applyFont="1" applyFill="1" applyBorder="1" applyAlignment="1" applyProtection="1">
      <alignment horizontal="center" vertical="center"/>
    </xf>
    <xf numFmtId="0" fontId="14" fillId="7" borderId="1" xfId="0" applyNumberFormat="1" applyFont="1" applyFill="1" applyBorder="1" applyAlignment="1" applyProtection="1">
      <alignment horizontal="center" vertical="center"/>
    </xf>
    <xf numFmtId="6" fontId="14" fillId="7" borderId="1" xfId="0" applyNumberFormat="1" applyFont="1" applyFill="1" applyBorder="1" applyAlignment="1" applyProtection="1">
      <alignment horizontal="center" vertical="center"/>
    </xf>
    <xf numFmtId="9" fontId="14" fillId="7" borderId="1" xfId="0" applyNumberFormat="1" applyFont="1" applyFill="1" applyBorder="1" applyAlignment="1" applyProtection="1">
      <alignment horizontal="center" vertical="center"/>
    </xf>
    <xf numFmtId="164" fontId="14" fillId="7" borderId="1" xfId="0" applyNumberFormat="1" applyFont="1" applyFill="1" applyBorder="1" applyAlignment="1" applyProtection="1">
      <alignment horizontal="center" vertical="center"/>
    </xf>
    <xf numFmtId="0" fontId="14" fillId="7" borderId="1" xfId="6" applyNumberFormat="1" applyFont="1" applyFill="1" applyBorder="1" applyAlignment="1" applyProtection="1">
      <alignment horizontal="center" vertical="center"/>
    </xf>
    <xf numFmtId="0" fontId="14" fillId="7" borderId="1" xfId="0" quotePrefix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indent="1"/>
    </xf>
    <xf numFmtId="0" fontId="74" fillId="0" borderId="0" xfId="5" applyFont="1" applyAlignment="1" applyProtection="1">
      <alignment horizontal="left" vertical="center"/>
    </xf>
    <xf numFmtId="0" fontId="11" fillId="0" borderId="0" xfId="0" applyFont="1" applyAlignment="1"/>
    <xf numFmtId="0" fontId="11" fillId="0" borderId="0" xfId="5" applyFont="1" applyFill="1" applyBorder="1" applyAlignment="1" applyProtection="1">
      <alignment horizontal="left"/>
    </xf>
    <xf numFmtId="0" fontId="47" fillId="0" borderId="0" xfId="2" applyFont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</xf>
    <xf numFmtId="49" fontId="48" fillId="8" borderId="1" xfId="6" applyNumberFormat="1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50" fillId="0" borderId="0" xfId="2" applyFont="1" applyAlignment="1" applyProtection="1">
      <alignment horizontal="left"/>
    </xf>
    <xf numFmtId="0" fontId="14" fillId="0" borderId="3" xfId="3" applyFont="1" applyFill="1" applyBorder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50" fillId="0" borderId="0" xfId="2" applyFont="1" applyAlignment="1" applyProtection="1">
      <alignment horizontal="left"/>
    </xf>
    <xf numFmtId="0" fontId="0" fillId="0" borderId="0" xfId="0" applyAlignment="1">
      <alignment horizontal="left"/>
    </xf>
    <xf numFmtId="0" fontId="14" fillId="6" borderId="3" xfId="1" applyNumberFormat="1" applyFont="1" applyFill="1" applyBorder="1" applyAlignment="1" applyProtection="1">
      <alignment horizontal="center"/>
      <protection locked="0"/>
    </xf>
    <xf numFmtId="0" fontId="75" fillId="0" borderId="0" xfId="3" applyFont="1" applyFill="1" applyBorder="1" applyProtection="1">
      <protection locked="0"/>
    </xf>
    <xf numFmtId="0" fontId="14" fillId="0" borderId="3" xfId="1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vertical="center" wrapText="1"/>
    </xf>
    <xf numFmtId="0" fontId="77" fillId="0" borderId="3" xfId="0" applyFont="1" applyBorder="1" applyAlignment="1" applyProtection="1">
      <alignment vertical="center"/>
    </xf>
    <xf numFmtId="165" fontId="77" fillId="0" borderId="3" xfId="0" applyNumberFormat="1" applyFont="1" applyFill="1" applyBorder="1" applyAlignment="1" applyProtection="1">
      <alignment horizontal="center" vertical="center"/>
    </xf>
    <xf numFmtId="0" fontId="77" fillId="0" borderId="3" xfId="3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6" borderId="3" xfId="1" applyNumberFormat="1" applyFont="1" applyFill="1" applyBorder="1" applyAlignment="1" applyProtection="1">
      <alignment horizontal="center" vertical="center"/>
      <protection locked="0"/>
    </xf>
    <xf numFmtId="3" fontId="14" fillId="0" borderId="3" xfId="0" applyNumberFormat="1" applyFont="1" applyFill="1" applyBorder="1" applyAlignment="1" applyProtection="1">
      <alignment horizontal="center" vertical="center"/>
      <protection locked="0"/>
    </xf>
    <xf numFmtId="169" fontId="14" fillId="0" borderId="0" xfId="0" applyNumberFormat="1" applyFont="1" applyFill="1" applyBorder="1" applyAlignment="1" applyProtection="1">
      <alignment horizontal="center"/>
    </xf>
    <xf numFmtId="9" fontId="11" fillId="0" borderId="0" xfId="0" applyNumberFormat="1" applyFont="1" applyProtection="1"/>
    <xf numFmtId="4" fontId="14" fillId="6" borderId="0" xfId="0" applyNumberFormat="1" applyFont="1" applyFill="1" applyBorder="1" applyAlignment="1" applyProtection="1">
      <alignment horizontal="center" vertical="center"/>
      <protection locked="0"/>
    </xf>
    <xf numFmtId="3" fontId="14" fillId="6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/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165" fontId="77" fillId="0" borderId="3" xfId="0" applyNumberFormat="1" applyFont="1" applyFill="1" applyBorder="1" applyAlignment="1" applyProtection="1">
      <alignment horizontal="center" vertical="center"/>
    </xf>
    <xf numFmtId="165" fontId="77" fillId="0" borderId="15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  <protection locked="0"/>
    </xf>
    <xf numFmtId="9" fontId="5" fillId="4" borderId="1" xfId="6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4" fillId="0" borderId="0" xfId="0" applyFont="1" applyAlignment="1" applyProtection="1"/>
    <xf numFmtId="0" fontId="14" fillId="0" borderId="0" xfId="0" applyFont="1" applyAlignment="1"/>
    <xf numFmtId="0" fontId="0" fillId="0" borderId="0" xfId="0" applyAlignment="1"/>
    <xf numFmtId="0" fontId="50" fillId="0" borderId="0" xfId="2" quotePrefix="1" applyFont="1" applyFill="1" applyBorder="1" applyAlignment="1" applyProtection="1">
      <alignment vertical="center"/>
    </xf>
    <xf numFmtId="0" fontId="11" fillId="0" borderId="0" xfId="8" applyFont="1" applyAlignment="1" applyProtection="1">
      <alignment horizontal="center"/>
    </xf>
    <xf numFmtId="0" fontId="11" fillId="0" borderId="0" xfId="8" applyFont="1" applyProtection="1"/>
    <xf numFmtId="0" fontId="18" fillId="0" borderId="0" xfId="8" applyFont="1" applyProtection="1"/>
    <xf numFmtId="0" fontId="14" fillId="0" borderId="0" xfId="0" quotePrefix="1" applyFont="1" applyAlignment="1">
      <alignment horizontal="left"/>
    </xf>
    <xf numFmtId="0" fontId="14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 inden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</xf>
    <xf numFmtId="0" fontId="32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/>
    </xf>
    <xf numFmtId="165" fontId="1" fillId="4" borderId="1" xfId="6" applyNumberFormat="1" applyFont="1" applyFill="1" applyBorder="1" applyAlignment="1" applyProtection="1">
      <alignment horizontal="center"/>
      <protection locked="0"/>
    </xf>
    <xf numFmtId="2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4" xfId="0" quotePrefix="1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vertical="center"/>
    </xf>
    <xf numFmtId="2" fontId="14" fillId="6" borderId="3" xfId="0" applyNumberFormat="1" applyFont="1" applyFill="1" applyBorder="1" applyAlignment="1" applyProtection="1">
      <alignment horizontal="center" vertical="center"/>
      <protection locked="0"/>
    </xf>
    <xf numFmtId="9" fontId="14" fillId="0" borderId="3" xfId="0" applyNumberFormat="1" applyFont="1" applyBorder="1" applyAlignment="1" applyProtection="1">
      <alignment horizontal="center" vertical="center"/>
    </xf>
    <xf numFmtId="3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3" applyFont="1" applyFill="1" applyAlignment="1" applyProtection="1">
      <alignment horizontal="left" vertical="center"/>
    </xf>
    <xf numFmtId="0" fontId="14" fillId="0" borderId="0" xfId="3" applyFont="1" applyFill="1" applyBorder="1" applyAlignment="1" applyProtection="1">
      <alignment horizontal="left" vertical="center"/>
    </xf>
    <xf numFmtId="0" fontId="1" fillId="0" borderId="0" xfId="5" applyFont="1" applyFill="1" applyBorder="1" applyAlignment="1" applyProtection="1">
      <alignment horizontal="center" wrapText="1"/>
    </xf>
    <xf numFmtId="9" fontId="1" fillId="4" borderId="1" xfId="6" applyFont="1" applyFill="1" applyBorder="1" applyAlignment="1" applyProtection="1">
      <alignment horizontal="center"/>
      <protection locked="0"/>
    </xf>
    <xf numFmtId="0" fontId="21" fillId="0" borderId="0" xfId="3" applyFont="1" applyFill="1" applyBorder="1" applyProtection="1">
      <protection locked="0"/>
    </xf>
    <xf numFmtId="0" fontId="14" fillId="0" borderId="0" xfId="3" applyFont="1" applyFill="1" applyProtection="1">
      <protection locked="0"/>
    </xf>
    <xf numFmtId="0" fontId="14" fillId="0" borderId="0" xfId="3" applyFont="1" applyFill="1" applyAlignment="1" applyProtection="1">
      <alignment horizontal="left" vertical="center"/>
      <protection locked="0"/>
    </xf>
    <xf numFmtId="0" fontId="14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Alignment="1" applyProtection="1">
      <alignment vertical="center"/>
      <protection locked="0"/>
    </xf>
    <xf numFmtId="0" fontId="21" fillId="0" borderId="0" xfId="3" applyFont="1" applyFill="1" applyBorder="1" applyAlignment="1" applyProtection="1">
      <alignment horizontal="center"/>
      <protection locked="0"/>
    </xf>
    <xf numFmtId="0" fontId="14" fillId="0" borderId="0" xfId="3" applyFont="1" applyFill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/>
    </xf>
    <xf numFmtId="2" fontId="14" fillId="0" borderId="3" xfId="0" applyNumberFormat="1" applyFont="1" applyBorder="1" applyAlignment="1" applyProtection="1">
      <alignment horizontal="center" vertical="center"/>
    </xf>
    <xf numFmtId="172" fontId="14" fillId="6" borderId="3" xfId="0" applyNumberFormat="1" applyFont="1" applyFill="1" applyBorder="1" applyAlignment="1" applyProtection="1">
      <alignment horizontal="center" vertical="center"/>
      <protection locked="0"/>
    </xf>
    <xf numFmtId="4" fontId="14" fillId="6" borderId="3" xfId="0" applyNumberFormat="1" applyFont="1" applyFill="1" applyBorder="1" applyAlignment="1" applyProtection="1">
      <alignment horizontal="center" vertical="center"/>
      <protection locked="0"/>
    </xf>
    <xf numFmtId="0" fontId="50" fillId="0" borderId="0" xfId="2" quotePrefix="1" applyFont="1" applyAlignment="1" applyProtection="1">
      <alignment horizontal="left"/>
    </xf>
    <xf numFmtId="0" fontId="50" fillId="0" borderId="0" xfId="2" quotePrefix="1" applyFont="1" applyAlignment="1" applyProtection="1"/>
    <xf numFmtId="2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37" fillId="5" borderId="2" xfId="5" applyFont="1" applyFill="1" applyBorder="1" applyAlignment="1" applyProtection="1">
      <alignment horizontal="left" vertical="center" wrapText="1" indent="1"/>
    </xf>
    <xf numFmtId="0" fontId="38" fillId="0" borderId="5" xfId="5" applyFont="1" applyBorder="1" applyAlignment="1" applyProtection="1">
      <alignment horizontal="left" vertical="center" wrapText="1" indent="1"/>
    </xf>
    <xf numFmtId="0" fontId="38" fillId="0" borderId="4" xfId="5" applyFont="1" applyBorder="1" applyAlignment="1" applyProtection="1">
      <alignment horizontal="left" vertical="center" wrapText="1" indent="1"/>
    </xf>
    <xf numFmtId="0" fontId="35" fillId="3" borderId="2" xfId="2" applyFont="1" applyFill="1" applyBorder="1" applyAlignment="1" applyProtection="1">
      <alignment horizontal="left" vertical="center" indent="1"/>
    </xf>
    <xf numFmtId="0" fontId="35" fillId="3" borderId="5" xfId="2" applyFont="1" applyFill="1" applyBorder="1" applyAlignment="1" applyProtection="1">
      <alignment horizontal="left" vertical="center" indent="1"/>
    </xf>
    <xf numFmtId="0" fontId="35" fillId="3" borderId="4" xfId="2" applyFont="1" applyFill="1" applyBorder="1" applyAlignment="1" applyProtection="1">
      <alignment horizontal="left" vertical="center" indent="1"/>
    </xf>
    <xf numFmtId="0" fontId="50" fillId="0" borderId="0" xfId="2" applyFont="1" applyAlignment="1" applyProtection="1">
      <alignment horizontal="left" vertical="center" indent="1"/>
    </xf>
    <xf numFmtId="0" fontId="41" fillId="0" borderId="0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/>
    <xf numFmtId="0" fontId="43" fillId="0" borderId="0" xfId="0" applyFont="1" applyBorder="1" applyAlignment="1" applyProtection="1">
      <alignment horizontal="left" vertical="top" wrapText="1" indent="1"/>
    </xf>
    <xf numFmtId="0" fontId="43" fillId="0" borderId="0" xfId="0" applyFont="1" applyAlignment="1">
      <alignment horizontal="left" wrapText="1" indent="1"/>
    </xf>
    <xf numFmtId="0" fontId="13" fillId="0" borderId="12" xfId="0" applyFont="1" applyFill="1" applyBorder="1" applyAlignment="1" applyProtection="1">
      <alignment horizontal="left" vertical="center"/>
    </xf>
    <xf numFmtId="0" fontId="43" fillId="0" borderId="13" xfId="0" applyFont="1" applyBorder="1" applyAlignment="1" applyProtection="1">
      <alignment horizontal="left" vertical="center"/>
    </xf>
    <xf numFmtId="0" fontId="43" fillId="0" borderId="13" xfId="0" applyFont="1" applyBorder="1" applyAlignment="1" applyProtection="1">
      <alignment horizontal="left"/>
    </xf>
    <xf numFmtId="0" fontId="0" fillId="0" borderId="14" xfId="0" applyBorder="1" applyAlignment="1">
      <alignment horizontal="left"/>
    </xf>
    <xf numFmtId="0" fontId="47" fillId="0" borderId="0" xfId="2" applyFont="1" applyAlignment="1" applyProtection="1">
      <alignment horizontal="left"/>
    </xf>
    <xf numFmtId="0" fontId="19" fillId="0" borderId="1" xfId="0" applyFont="1" applyBorder="1" applyAlignment="1" applyProtection="1">
      <alignment vertical="center"/>
    </xf>
    <xf numFmtId="0" fontId="79" fillId="0" borderId="19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15" fillId="0" borderId="1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/>
    </xf>
    <xf numFmtId="0" fontId="0" fillId="0" borderId="3" xfId="0" applyBorder="1" applyAlignment="1"/>
    <xf numFmtId="0" fontId="28" fillId="0" borderId="2" xfId="3" applyFont="1" applyFill="1" applyBorder="1" applyAlignment="1" applyProtection="1">
      <alignment horizontal="center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15" fillId="0" borderId="15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27" fillId="0" borderId="3" xfId="0" applyFont="1" applyFill="1" applyBorder="1" applyAlignment="1">
      <alignment horizontal="center" vertical="center" wrapText="1"/>
    </xf>
    <xf numFmtId="0" fontId="50" fillId="0" borderId="0" xfId="2" quotePrefix="1" applyFont="1" applyAlignment="1" applyProtection="1">
      <alignment horizontal="left"/>
    </xf>
    <xf numFmtId="0" fontId="50" fillId="0" borderId="0" xfId="2" applyFont="1" applyAlignment="1" applyProtection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0" xfId="0" quotePrefix="1" applyFont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65" fontId="14" fillId="0" borderId="2" xfId="0" applyNumberFormat="1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14" fillId="0" borderId="3" xfId="0" applyFont="1" applyBorder="1" applyAlignment="1"/>
    <xf numFmtId="0" fontId="15" fillId="0" borderId="2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4" fillId="0" borderId="2" xfId="3" applyFont="1" applyFill="1" applyBorder="1" applyAlignment="1" applyProtection="1">
      <protection locked="0"/>
    </xf>
    <xf numFmtId="0" fontId="0" fillId="0" borderId="4" xfId="0" applyBorder="1" applyAlignment="1"/>
    <xf numFmtId="0" fontId="19" fillId="0" borderId="2" xfId="3" applyFont="1" applyFill="1" applyBorder="1" applyAlignment="1" applyProtection="1">
      <protection locked="0"/>
    </xf>
    <xf numFmtId="0" fontId="15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4" fillId="0" borderId="3" xfId="3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5" fillId="0" borderId="15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14" fillId="0" borderId="3" xfId="0" applyFont="1" applyFill="1" applyBorder="1" applyAlignment="1" applyProtection="1">
      <alignment vertical="center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3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4" fillId="0" borderId="3" xfId="3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15" fillId="9" borderId="3" xfId="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0" fillId="0" borderId="0" xfId="2" quotePrefix="1" applyFont="1" applyAlignment="1" applyProtection="1"/>
    <xf numFmtId="0" fontId="50" fillId="0" borderId="0" xfId="2" applyFont="1" applyAlignment="1" applyProtection="1"/>
    <xf numFmtId="0" fontId="76" fillId="0" borderId="3" xfId="0" applyFont="1" applyBorder="1" applyAlignment="1">
      <alignment vertical="center" wrapText="1"/>
    </xf>
    <xf numFmtId="0" fontId="27" fillId="0" borderId="3" xfId="3" applyFont="1" applyFill="1" applyBorder="1" applyAlignment="1" applyProtection="1">
      <alignment vertical="center"/>
      <protection locked="0"/>
    </xf>
    <xf numFmtId="0" fontId="76" fillId="0" borderId="2" xfId="0" applyFont="1" applyBorder="1" applyAlignment="1">
      <alignment vertical="center"/>
    </xf>
    <xf numFmtId="0" fontId="78" fillId="0" borderId="4" xfId="0" applyFont="1" applyBorder="1" applyAlignment="1">
      <alignment vertical="center"/>
    </xf>
    <xf numFmtId="0" fontId="15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14" fillId="0" borderId="3" xfId="3" applyFont="1" applyFill="1" applyBorder="1" applyAlignment="1" applyProtection="1">
      <alignment vertical="center" wrapText="1"/>
      <protection locked="0"/>
    </xf>
    <xf numFmtId="0" fontId="76" fillId="0" borderId="3" xfId="3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/>
    </xf>
    <xf numFmtId="0" fontId="1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1" fillId="0" borderId="15" xfId="0" applyFont="1" applyBorder="1" applyAlignment="1" applyProtection="1">
      <alignment horizontal="left" vertical="center"/>
    </xf>
    <xf numFmtId="0" fontId="0" fillId="0" borderId="16" xfId="0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4" fillId="0" borderId="15" xfId="0" applyNumberFormat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4" fillId="0" borderId="2" xfId="3" applyFont="1" applyFill="1" applyBorder="1" applyAlignment="1" applyProtection="1">
      <alignment vertical="center"/>
      <protection locked="0"/>
    </xf>
    <xf numFmtId="0" fontId="14" fillId="0" borderId="5" xfId="3" applyFont="1" applyFill="1" applyBorder="1" applyAlignment="1" applyProtection="1">
      <alignment vertical="center"/>
      <protection locked="0"/>
    </xf>
    <xf numFmtId="0" fontId="14" fillId="0" borderId="4" xfId="3" applyFont="1" applyFill="1" applyBorder="1" applyAlignment="1" applyProtection="1">
      <alignment vertical="center"/>
      <protection locked="0"/>
    </xf>
    <xf numFmtId="165" fontId="77" fillId="0" borderId="15" xfId="0" applyNumberFormat="1" applyFont="1" applyFill="1" applyBorder="1" applyAlignment="1" applyProtection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vertical="center"/>
    </xf>
    <xf numFmtId="0" fontId="15" fillId="0" borderId="17" xfId="0" applyFont="1" applyBorder="1" applyAlignment="1" applyProtection="1">
      <alignment vertical="center" wrapText="1"/>
    </xf>
    <xf numFmtId="0" fontId="15" fillId="0" borderId="16" xfId="0" applyFont="1" applyBorder="1" applyAlignment="1" applyProtection="1">
      <alignment vertical="center" wrapText="1"/>
    </xf>
    <xf numFmtId="0" fontId="14" fillId="0" borderId="15" xfId="3" applyFont="1" applyFill="1" applyBorder="1" applyAlignment="1" applyProtection="1">
      <alignment vertical="center" wrapText="1"/>
      <protection locked="0"/>
    </xf>
    <xf numFmtId="0" fontId="14" fillId="0" borderId="17" xfId="3" applyFont="1" applyFill="1" applyBorder="1" applyAlignment="1" applyProtection="1">
      <alignment vertical="center" wrapText="1"/>
      <protection locked="0"/>
    </xf>
    <xf numFmtId="0" fontId="14" fillId="0" borderId="16" xfId="3" applyFont="1" applyFill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4" fillId="0" borderId="15" xfId="3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/>
    <xf numFmtId="0" fontId="14" fillId="0" borderId="15" xfId="0" applyFont="1" applyBorder="1" applyAlignment="1" applyProtection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0" fillId="0" borderId="7" xfId="0" applyBorder="1" applyAlignment="1"/>
    <xf numFmtId="0" fontId="14" fillId="0" borderId="11" xfId="0" applyFont="1" applyBorder="1" applyAlignment="1">
      <alignment horizontal="left" vertical="center"/>
    </xf>
    <xf numFmtId="0" fontId="0" fillId="0" borderId="9" xfId="0" applyBorder="1" applyAlignment="1"/>
    <xf numFmtId="0" fontId="50" fillId="0" borderId="0" xfId="2" quotePrefix="1" applyFont="1" applyFill="1" applyBorder="1" applyAlignment="1" applyProtection="1">
      <alignment horizontal="left" vertical="center"/>
    </xf>
    <xf numFmtId="0" fontId="50" fillId="0" borderId="0" xfId="2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/>
    </xf>
    <xf numFmtId="170" fontId="47" fillId="0" borderId="15" xfId="2" applyNumberFormat="1" applyFont="1" applyBorder="1" applyAlignment="1" applyProtection="1">
      <alignment horizontal="center" vertical="center" wrapText="1"/>
    </xf>
    <xf numFmtId="170" fontId="47" fillId="0" borderId="16" xfId="2" applyNumberFormat="1" applyFont="1" applyBorder="1" applyAlignment="1" applyProtection="1">
      <alignment horizontal="center" vertical="center" wrapText="1"/>
    </xf>
    <xf numFmtId="170" fontId="47" fillId="0" borderId="17" xfId="2" applyNumberFormat="1" applyFont="1" applyBorder="1" applyAlignment="1" applyProtection="1">
      <alignment horizontal="center" vertical="center" wrapText="1"/>
    </xf>
    <xf numFmtId="170" fontId="1" fillId="0" borderId="15" xfId="0" quotePrefix="1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170" fontId="1" fillId="0" borderId="16" xfId="0" quotePrefix="1" applyNumberFormat="1" applyFont="1" applyBorder="1" applyAlignment="1" applyProtection="1">
      <alignment horizontal="center" vertical="center" wrapText="1"/>
    </xf>
    <xf numFmtId="0" fontId="50" fillId="0" borderId="0" xfId="2" applyFont="1" applyFill="1" applyBorder="1" applyAlignment="1" applyProtection="1">
      <alignment horizontal="left" vertical="center" indent="1"/>
    </xf>
  </cellXfs>
  <cellStyles count="12">
    <cellStyle name="Currency" xfId="1" builtinId="4"/>
    <cellStyle name="Currency 2" xfId="10"/>
    <cellStyle name="Hyperlink" xfId="2" builtinId="8"/>
    <cellStyle name="Hyperlink 2" xfId="9"/>
    <cellStyle name="Normal" xfId="0" builtinId="0"/>
    <cellStyle name="Normal 2" xfId="7"/>
    <cellStyle name="Normal 3" xfId="8"/>
    <cellStyle name="Normal_Calc_Computer_product" xfId="3"/>
    <cellStyle name="Normal_Calc_Copier_bulk_04-29-09" xfId="4"/>
    <cellStyle name="Normal_office equipment calculator - rough draft 110909" xfId="5"/>
    <cellStyle name="Percent" xfId="6" builtinId="5"/>
    <cellStyle name="Percent 2" xfId="11"/>
  </cellStyles>
  <dxfs count="7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auto="1"/>
        </patternFill>
      </fill>
    </dxf>
    <dxf>
      <numFmt numFmtId="166" formatCode="&quot;$&quot;#,##0.00"/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ill>
        <patternFill>
          <bgColor rgb="FFF1F0EE"/>
        </patternFill>
      </fill>
    </dxf>
    <dxf>
      <fill>
        <patternFill>
          <bgColor rgb="FFF1F0EE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CCFFFF"/>
      <color rgb="FFF1F0EE"/>
      <color rgb="FF66FFFF"/>
      <color rgb="FFE1FFFF"/>
      <color rgb="FFF1F0E7"/>
      <color rgb="FFF6F5EE"/>
      <color rgb="FFEDEFEF"/>
      <color rgb="FFE7E9E9"/>
      <color rgb="FFEF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7" fmlaRange="'General Assumptions'!$B$10:$B$61" sel="1" val="0"/>
</file>

<file path=xl/ctrlProps/ctrlProp2.xml><?xml version="1.0" encoding="utf-8"?>
<formControlPr xmlns="http://schemas.microsoft.com/office/spreadsheetml/2009/9/main" objectType="Drop" dropLines="2" dropStyle="combo" dx="16" fmlaLink="'General Assumptions'!$C$3" fmlaRange="'General Assumptions'!$B$4:$B$5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nergystar.gov/product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1875980</xdr:colOff>
      <xdr:row>0</xdr:row>
      <xdr:rowOff>22225</xdr:rowOff>
    </xdr:from>
    <xdr:to>
      <xdr:col>7</xdr:col>
      <xdr:colOff>117206</xdr:colOff>
      <xdr:row>2</xdr:row>
      <xdr:rowOff>71438</xdr:rowOff>
    </xdr:to>
    <xdr:pic>
      <xdr:nvPicPr>
        <xdr:cNvPr id="10332" name="Picture 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105" y="22225"/>
          <a:ext cx="2601559" cy="76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19050</xdr:rowOff>
        </xdr:from>
        <xdr:to>
          <xdr:col>3</xdr:col>
          <xdr:colOff>9525</xdr:colOff>
          <xdr:row>7</xdr:row>
          <xdr:rowOff>219075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123825</xdr:rowOff>
        </xdr:from>
        <xdr:to>
          <xdr:col>3</xdr:col>
          <xdr:colOff>9525</xdr:colOff>
          <xdr:row>7</xdr:row>
          <xdr:rowOff>0</xdr:rowOff>
        </xdr:to>
        <xdr:sp macro="" textlink="">
          <xdr:nvSpPr>
            <xdr:cNvPr id="10268" name="Drop Down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82363</xdr:colOff>
      <xdr:row>0</xdr:row>
      <xdr:rowOff>0</xdr:rowOff>
    </xdr:from>
    <xdr:to>
      <xdr:col>14</xdr:col>
      <xdr:colOff>762000</xdr:colOff>
      <xdr:row>1</xdr:row>
      <xdr:rowOff>152400</xdr:rowOff>
    </xdr:to>
    <xdr:pic>
      <xdr:nvPicPr>
        <xdr:cNvPr id="313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7245" y="0"/>
          <a:ext cx="2248461" cy="6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energystar.gov/rebate-finder" TargetMode="External"/><Relationship Id="rId1" Type="http://schemas.openxmlformats.org/officeDocument/2006/relationships/hyperlink" Target="https://www.energystar.gov/product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eetd.lbl.gov/sites/all/files/lbnl-37383.pdf" TargetMode="External"/><Relationship Id="rId2" Type="http://schemas.openxmlformats.org/officeDocument/2006/relationships/hyperlink" Target="https://www.energystar.gov/ia/partners/prod_development/revisions/downloads/img_equip/Program_Requirements_V2.0.pdf" TargetMode="External"/><Relationship Id="rId1" Type="http://schemas.openxmlformats.org/officeDocument/2006/relationships/hyperlink" Target="https://www.energystar.gov/ia/partners/prod_development/revisions/downloads/img_equip/Imaging_Equipment_Specification_Final_V1.1.pdf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energystar.gov/ia/partners/prod_development/revisions/downloads/img_equip/Imaging_Equipment_Specification_Final_V1.1.pdf" TargetMode="External"/><Relationship Id="rId1" Type="http://schemas.openxmlformats.org/officeDocument/2006/relationships/hyperlink" Target="https://www.energystar.gov/ia/partners/prod_development/revisions/downloads/img_equip/Program_Requirements_V2.0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energystar.gov/ia/partners/prod_development/revisions/downloads/img_equip/Imaging_Equipment_Specification_Final_V1.1.pdf" TargetMode="External"/><Relationship Id="rId1" Type="http://schemas.openxmlformats.org/officeDocument/2006/relationships/hyperlink" Target="https://www.energystar.gov/ia/partners/prod_development/revisions/downloads/img_equip/Program_Requirements_V2.0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eia.gov/forecasts/aeo/er/" TargetMode="External"/><Relationship Id="rId1" Type="http://schemas.openxmlformats.org/officeDocument/2006/relationships/hyperlink" Target="http://www.eia.doe.gov/cneaf/electricity/epm/epm_sum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star.gov/products/office_equipment/displays" TargetMode="External"/><Relationship Id="rId2" Type="http://schemas.openxmlformats.org/officeDocument/2006/relationships/hyperlink" Target="https://www.energystar.gov/products/office_equipment/imaging_equipment" TargetMode="External"/><Relationship Id="rId1" Type="http://schemas.openxmlformats.org/officeDocument/2006/relationships/hyperlink" Target="https://www.energystar.gov/products/office_equipment/computers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energystar.gov/products/electronics/cordless_phones" TargetMode="External"/><Relationship Id="rId4" Type="http://schemas.openxmlformats.org/officeDocument/2006/relationships/hyperlink" Target="https://www.energystar.gov/products/electronics/professional_display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ergystar.gov/produc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1.eere.energy.gov/buildings/appliance_standards/docs/bceps_nopr_market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1.eere.energy.gov/buildings/appliance_standards/docs/bceps_nopr_market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ergystar.gov/sites/default/files/ENERGY%20STAR%20Version%207.0%20Program%20Requirement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star.gov/sites/default/files/FINAL%20Version%206.0%20Display%20Program%20Requirements%20%28Rev%20Oct-2014%29_0.pdf" TargetMode="External"/><Relationship Id="rId2" Type="http://schemas.openxmlformats.org/officeDocument/2006/relationships/hyperlink" Target="https://www.energystar.gov/sites/default/files/ENERGY%20STAR%20Version%207.0%20Program%20Requirements.pdf" TargetMode="External"/><Relationship Id="rId1" Type="http://schemas.openxmlformats.org/officeDocument/2006/relationships/hyperlink" Target="http://eetd.lbl.gov/sites/all/files/lbnl-37383.pdf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ergystar.gov/certified-products/sites/products/uploads/files/telephony_v3_req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eetd.lbl.gov/sites/all/files/lbnl-37383.pdf" TargetMode="External"/><Relationship Id="rId2" Type="http://schemas.openxmlformats.org/officeDocument/2006/relationships/hyperlink" Target="https://www.energystar.gov/ia/partners/prod_development/revisions/downloads/img_equip/Imaging_Equipment_Specification_Final_V1.1.pdf" TargetMode="External"/><Relationship Id="rId1" Type="http://schemas.openxmlformats.org/officeDocument/2006/relationships/hyperlink" Target="https://www.energystar.gov/ia/partners/prod_development/revisions/downloads/img_equip/Program_Requirements_V2.0.pdf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ergystar.gov/ia/partners/prod_development/revisions/downloads/img_equip/Imaging_Equipment_Specification_Final_V1.1.pdf" TargetMode="External"/><Relationship Id="rId1" Type="http://schemas.openxmlformats.org/officeDocument/2006/relationships/hyperlink" Target="https://www.energystar.gov/ia/partners/prod_development/revisions/downloads/img_equip/Program_Requirements_V2.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H334"/>
  <sheetViews>
    <sheetView showGridLines="0" showRowColHeaders="0" tabSelected="1" showOutlineSymbols="0" zoomScale="90" zoomScaleNormal="90" workbookViewId="0"/>
  </sheetViews>
  <sheetFormatPr defaultColWidth="14.28515625" defaultRowHeight="12.75"/>
  <cols>
    <col min="1" max="1" width="14.28515625" style="18" customWidth="1"/>
    <col min="2" max="2" width="25.7109375" style="17" customWidth="1"/>
    <col min="3" max="3" width="19.7109375" style="17" customWidth="1"/>
    <col min="4" max="7" width="32.7109375" style="17" customWidth="1"/>
    <col min="8" max="8" width="12.5703125" style="17" customWidth="1"/>
    <col min="9" max="249" width="14.28515625" style="17" customWidth="1"/>
    <col min="250" max="16384" width="14.28515625" style="17"/>
  </cols>
  <sheetData>
    <row r="1" spans="1:8" ht="43.9" customHeight="1">
      <c r="A1" s="336" t="s">
        <v>118</v>
      </c>
      <c r="B1" s="368"/>
      <c r="C1" s="368"/>
      <c r="D1" s="368"/>
      <c r="E1" s="368"/>
      <c r="F1" s="368"/>
      <c r="G1" s="368"/>
      <c r="H1" s="368"/>
    </row>
    <row r="2" spans="1:8" s="63" customFormat="1" ht="13.9" customHeight="1">
      <c r="A2" s="332" t="s">
        <v>129</v>
      </c>
      <c r="B2" s="332"/>
      <c r="C2" s="332"/>
      <c r="D2" s="332"/>
      <c r="E2" s="332"/>
      <c r="F2" s="332"/>
      <c r="G2" s="167"/>
      <c r="H2" s="383"/>
    </row>
    <row r="3" spans="1:8" s="63" customFormat="1" ht="13.9" customHeight="1">
      <c r="A3" s="332" t="s">
        <v>128</v>
      </c>
      <c r="B3" s="332"/>
      <c r="C3" s="332"/>
      <c r="D3" s="332"/>
      <c r="E3" s="332"/>
      <c r="F3" s="332"/>
      <c r="G3" s="167"/>
      <c r="H3" s="332"/>
    </row>
    <row r="4" spans="1:8" s="63" customFormat="1" ht="13.9" customHeight="1">
      <c r="A4" s="476" t="s">
        <v>130</v>
      </c>
      <c r="B4" s="476"/>
      <c r="C4" s="476"/>
      <c r="D4" s="332"/>
      <c r="E4" s="332"/>
      <c r="F4" s="332"/>
      <c r="G4" s="469"/>
      <c r="H4" s="332"/>
    </row>
    <row r="5" spans="1:8" s="63" customFormat="1" ht="13.9" customHeight="1">
      <c r="A5" s="627" t="s">
        <v>383</v>
      </c>
      <c r="B5" s="627"/>
      <c r="C5" s="627"/>
      <c r="D5" s="627"/>
      <c r="E5" s="627"/>
      <c r="F5" s="627"/>
      <c r="G5" s="331"/>
      <c r="H5" s="331"/>
    </row>
    <row r="6" spans="1:8" ht="28.15" customHeight="1">
      <c r="A6" s="310" t="s">
        <v>113</v>
      </c>
      <c r="B6" s="310"/>
      <c r="C6" s="311"/>
      <c r="D6" s="311"/>
      <c r="E6" s="311"/>
      <c r="F6" s="311"/>
      <c r="G6" s="311"/>
      <c r="H6" s="311"/>
    </row>
    <row r="7" spans="1:8" ht="24.75" customHeight="1">
      <c r="A7" s="45" t="s">
        <v>1</v>
      </c>
      <c r="B7" s="36"/>
      <c r="C7" s="23"/>
      <c r="D7" s="23"/>
      <c r="E7" s="37"/>
      <c r="F7" s="38"/>
      <c r="G7" s="39"/>
      <c r="H7" s="39"/>
    </row>
    <row r="8" spans="1:8" ht="18" customHeight="1">
      <c r="A8" s="45" t="s">
        <v>64</v>
      </c>
      <c r="B8" s="36"/>
      <c r="C8" s="23"/>
      <c r="D8" s="40" t="str">
        <f>IF('General Assumptions'!C7=1," "," Average ")&amp;'General Assumptions'!D7&amp;" "&amp;LOWER('General Assumptions'!D3)&amp;" electric rate is $"&amp;ROUND('General Assumptions'!D8,3)&amp;"/kWh.  If you know your own rate, enter it below."</f>
        <v xml:space="preserve"> U.S. average commercial electric rate is $0.128/kWh.  If you know your own rate, enter it below.</v>
      </c>
      <c r="E8" s="37"/>
      <c r="F8" s="38"/>
      <c r="G8" s="39"/>
      <c r="H8" s="39"/>
    </row>
    <row r="9" spans="1:8" ht="16.5" customHeight="1">
      <c r="A9" s="45" t="s">
        <v>84</v>
      </c>
      <c r="B9" s="36"/>
      <c r="C9" s="44">
        <f>'General Assumptions'!D8</f>
        <v>0.12790000000000001</v>
      </c>
      <c r="D9" s="23"/>
      <c r="E9" s="37"/>
      <c r="F9" s="38"/>
      <c r="G9" s="39"/>
      <c r="H9" s="39"/>
    </row>
    <row r="10" spans="1:8" ht="33" customHeight="1">
      <c r="A10" s="310" t="s">
        <v>114</v>
      </c>
      <c r="B10" s="310"/>
      <c r="C10" s="311"/>
      <c r="D10" s="311"/>
      <c r="E10" s="311"/>
      <c r="F10" s="311"/>
      <c r="G10" s="311"/>
      <c r="H10" s="311"/>
    </row>
    <row r="11" spans="1:8" s="19" customFormat="1" ht="38.1" customHeight="1">
      <c r="A11" s="46" t="s">
        <v>182</v>
      </c>
      <c r="B11" s="23"/>
      <c r="C11" s="41" t="s">
        <v>4</v>
      </c>
      <c r="D11" s="197" t="s">
        <v>371</v>
      </c>
      <c r="E11" s="41" t="s">
        <v>137</v>
      </c>
      <c r="F11" s="41" t="s">
        <v>136</v>
      </c>
      <c r="G11" s="41" t="s">
        <v>102</v>
      </c>
      <c r="H11" s="39"/>
    </row>
    <row r="12" spans="1:8" s="18" customFormat="1" ht="16.5" customHeight="1">
      <c r="B12" s="195" t="s">
        <v>172</v>
      </c>
      <c r="C12" s="43">
        <v>0</v>
      </c>
      <c r="D12" s="64" t="s">
        <v>194</v>
      </c>
      <c r="E12" s="64">
        <v>0.36</v>
      </c>
      <c r="F12" s="64">
        <f>IF('General Assumptions'!C3=1,'Desktop Calcs'!C6,'Desktop Calcs'!D6)</f>
        <v>0.08</v>
      </c>
      <c r="G12" s="42">
        <v>0</v>
      </c>
      <c r="H12" s="39"/>
    </row>
    <row r="13" spans="1:8" s="18" customFormat="1" ht="16.5" customHeight="1">
      <c r="A13" s="46"/>
      <c r="B13" s="195" t="s">
        <v>183</v>
      </c>
      <c r="C13" s="43">
        <v>0</v>
      </c>
      <c r="D13" s="64" t="s">
        <v>194</v>
      </c>
      <c r="E13" s="64">
        <f>IF('General Assumptions'!C3=1,'Laptop Calcs'!C5,'Laptop Calcs'!D5)</f>
        <v>0.36</v>
      </c>
      <c r="F13" s="418">
        <f>IF('General Assumptions'!C3=1,'Laptop Calcs'!C6,'Laptop Calcs'!D6)</f>
        <v>0.08</v>
      </c>
      <c r="G13" s="42">
        <v>0</v>
      </c>
      <c r="H13" s="39"/>
    </row>
    <row r="14" spans="1:8" s="18" customFormat="1" ht="42" customHeight="1">
      <c r="A14" s="46" t="s">
        <v>230</v>
      </c>
      <c r="B14" s="23"/>
      <c r="C14" s="41" t="s">
        <v>4</v>
      </c>
      <c r="D14" s="197" t="s">
        <v>189</v>
      </c>
      <c r="E14" s="453" t="s">
        <v>137</v>
      </c>
      <c r="F14" s="453" t="s">
        <v>136</v>
      </c>
      <c r="G14" s="41" t="s">
        <v>102</v>
      </c>
      <c r="H14" s="39"/>
    </row>
    <row r="15" spans="1:8" s="18" customFormat="1" ht="16.5" customHeight="1">
      <c r="B15" s="195" t="s">
        <v>134</v>
      </c>
      <c r="C15" s="43">
        <v>0</v>
      </c>
      <c r="D15" s="439" t="s">
        <v>188</v>
      </c>
      <c r="E15" s="454">
        <f>IF('General Assumptions'!C3=1,'Monitor Calcs'!C6,'Monitor Calcs'!D6)</f>
        <v>0.18</v>
      </c>
      <c r="F15" s="454">
        <f>IF('General Assumptions'!C3=1,'Monitor Calcs'!C7,'Monitor Calcs'!D7)</f>
        <v>0.81</v>
      </c>
      <c r="G15" s="42">
        <v>0</v>
      </c>
      <c r="H15" s="39"/>
    </row>
    <row r="16" spans="1:8" s="18" customFormat="1" ht="37.5" customHeight="1">
      <c r="A16" s="46" t="s">
        <v>362</v>
      </c>
      <c r="B16" s="195"/>
      <c r="C16" s="39"/>
      <c r="D16" s="453" t="s">
        <v>189</v>
      </c>
      <c r="E16" s="453" t="s">
        <v>367</v>
      </c>
      <c r="F16" s="453" t="s">
        <v>370</v>
      </c>
      <c r="G16" s="41" t="s">
        <v>102</v>
      </c>
      <c r="H16" s="39"/>
    </row>
    <row r="17" spans="1:8" s="18" customFormat="1" ht="16.5" customHeight="1">
      <c r="A17" s="46"/>
      <c r="B17" s="195" t="s">
        <v>231</v>
      </c>
      <c r="C17" s="43">
        <v>0</v>
      </c>
      <c r="D17" s="439" t="str">
        <f>'Signage Calcs'!C4</f>
        <v xml:space="preserve">45.0 - 49.9 inches </v>
      </c>
      <c r="E17" s="439">
        <f>'Signage Calcs'!C5</f>
        <v>24</v>
      </c>
      <c r="F17" s="439">
        <f>'Signage Calcs'!C6</f>
        <v>0</v>
      </c>
      <c r="G17" s="42">
        <v>0</v>
      </c>
      <c r="H17" s="39"/>
    </row>
    <row r="18" spans="1:8" s="18" customFormat="1" ht="42" customHeight="1">
      <c r="A18" s="46" t="s">
        <v>170</v>
      </c>
      <c r="B18" s="23"/>
      <c r="C18" s="41" t="s">
        <v>4</v>
      </c>
      <c r="D18" s="197" t="s">
        <v>321</v>
      </c>
      <c r="E18" s="41" t="s">
        <v>102</v>
      </c>
      <c r="G18" s="16"/>
    </row>
    <row r="19" spans="1:8" s="18" customFormat="1" ht="16.5" customHeight="1">
      <c r="B19" s="195" t="s">
        <v>172</v>
      </c>
      <c r="C19" s="43">
        <v>0</v>
      </c>
      <c r="D19" s="64" t="s">
        <v>322</v>
      </c>
      <c r="E19" s="42">
        <v>0</v>
      </c>
      <c r="G19" s="16"/>
    </row>
    <row r="20" spans="1:8" s="18" customFormat="1" ht="16.5" customHeight="1">
      <c r="A20" s="46"/>
      <c r="B20" s="195" t="s">
        <v>169</v>
      </c>
      <c r="C20" s="43">
        <v>0</v>
      </c>
      <c r="D20" s="384" t="s">
        <v>131</v>
      </c>
      <c r="E20" s="42">
        <v>0</v>
      </c>
      <c r="G20" s="16"/>
    </row>
    <row r="21" spans="1:8" s="18" customFormat="1" ht="42" customHeight="1">
      <c r="A21" s="46" t="s">
        <v>6</v>
      </c>
      <c r="B21" s="23"/>
      <c r="C21" s="41" t="s">
        <v>4</v>
      </c>
      <c r="D21" s="197" t="s">
        <v>226</v>
      </c>
      <c r="E21" s="41" t="s">
        <v>115</v>
      </c>
      <c r="F21" s="197" t="s">
        <v>306</v>
      </c>
      <c r="G21" s="41" t="s">
        <v>102</v>
      </c>
      <c r="H21" s="39"/>
    </row>
    <row r="22" spans="1:8" s="18" customFormat="1" ht="16.5" customHeight="1">
      <c r="A22" s="46"/>
      <c r="B22" s="195" t="s">
        <v>227</v>
      </c>
      <c r="C22" s="43">
        <v>0</v>
      </c>
      <c r="D22" s="261" t="s">
        <v>303</v>
      </c>
      <c r="E22" s="266">
        <f>IF(D22="Ink Jet","Value not needed",'MFD Calcs'!E12)</f>
        <v>40</v>
      </c>
      <c r="F22" s="266" t="s">
        <v>302</v>
      </c>
      <c r="G22" s="42">
        <v>0</v>
      </c>
      <c r="H22" s="39"/>
    </row>
    <row r="23" spans="1:8" s="18" customFormat="1" ht="16.5" customHeight="1">
      <c r="A23" s="46"/>
      <c r="B23" s="195" t="s">
        <v>228</v>
      </c>
      <c r="C23" s="43">
        <v>0</v>
      </c>
      <c r="D23" s="261" t="s">
        <v>135</v>
      </c>
      <c r="E23" s="384" t="s">
        <v>323</v>
      </c>
      <c r="F23" s="341" t="s">
        <v>302</v>
      </c>
      <c r="G23" s="42">
        <v>0</v>
      </c>
      <c r="H23" s="39"/>
    </row>
    <row r="24" spans="1:8" s="18" customFormat="1" ht="20.100000000000001" customHeight="1">
      <c r="A24" s="46" t="s">
        <v>7</v>
      </c>
      <c r="B24" s="23"/>
      <c r="C24" s="23"/>
      <c r="E24" s="23"/>
      <c r="G24" s="23"/>
    </row>
    <row r="25" spans="1:8" s="18" customFormat="1" ht="16.5" customHeight="1">
      <c r="A25" s="47"/>
      <c r="B25" s="195" t="s">
        <v>227</v>
      </c>
      <c r="C25" s="43">
        <v>0</v>
      </c>
      <c r="D25" s="261" t="s">
        <v>266</v>
      </c>
      <c r="E25" s="266">
        <f>IF(OR(D25="Ink Jet",D25="Impact"),"Value not needed",'Printer Calcs'!D4)</f>
        <v>40</v>
      </c>
      <c r="F25" s="266" t="s">
        <v>302</v>
      </c>
      <c r="G25" s="42">
        <v>0</v>
      </c>
    </row>
    <row r="26" spans="1:8" s="18" customFormat="1" ht="16.5" customHeight="1">
      <c r="A26" s="47"/>
      <c r="B26" s="195" t="s">
        <v>257</v>
      </c>
      <c r="C26" s="43">
        <v>0</v>
      </c>
      <c r="D26" s="384" t="s">
        <v>131</v>
      </c>
      <c r="E26" s="384" t="s">
        <v>323</v>
      </c>
      <c r="F26" s="266" t="s">
        <v>302</v>
      </c>
      <c r="G26" s="42">
        <v>0</v>
      </c>
    </row>
    <row r="27" spans="1:8" s="18" customFormat="1" ht="16.5" customHeight="1">
      <c r="A27" s="47"/>
      <c r="B27" s="195" t="s">
        <v>228</v>
      </c>
      <c r="C27" s="43">
        <v>0</v>
      </c>
      <c r="D27" s="261" t="s">
        <v>135</v>
      </c>
      <c r="E27" s="384" t="s">
        <v>323</v>
      </c>
      <c r="F27" s="266" t="s">
        <v>302</v>
      </c>
      <c r="G27" s="42">
        <v>0</v>
      </c>
    </row>
    <row r="28" spans="1:8" s="18" customFormat="1" ht="20.100000000000001" customHeight="1">
      <c r="A28" s="46" t="s">
        <v>5</v>
      </c>
      <c r="B28" s="23"/>
      <c r="C28" s="41"/>
      <c r="D28" s="197"/>
      <c r="E28" s="41"/>
      <c r="F28" s="197"/>
      <c r="G28" s="41"/>
      <c r="H28" s="39"/>
    </row>
    <row r="29" spans="1:8" s="18" customFormat="1" ht="16.5" customHeight="1">
      <c r="A29" s="47"/>
      <c r="B29" s="195" t="s">
        <v>227</v>
      </c>
      <c r="C29" s="43">
        <v>0</v>
      </c>
      <c r="D29" s="384" t="s">
        <v>131</v>
      </c>
      <c r="E29" s="266">
        <f>'Copier Calcs'!E4</f>
        <v>40</v>
      </c>
      <c r="F29" s="384" t="s">
        <v>131</v>
      </c>
      <c r="G29" s="42">
        <v>0</v>
      </c>
    </row>
    <row r="30" spans="1:8" s="18" customFormat="1" ht="16.5" customHeight="1">
      <c r="A30" s="47"/>
      <c r="B30" s="195" t="s">
        <v>228</v>
      </c>
      <c r="C30" s="43">
        <v>0</v>
      </c>
      <c r="D30" s="384" t="s">
        <v>131</v>
      </c>
      <c r="E30" s="384" t="s">
        <v>323</v>
      </c>
      <c r="F30" s="384" t="s">
        <v>131</v>
      </c>
      <c r="G30" s="42">
        <v>0</v>
      </c>
    </row>
    <row r="31" spans="1:8" s="18" customFormat="1" ht="15.95" customHeight="1">
      <c r="A31" s="47"/>
      <c r="B31" s="195"/>
      <c r="C31" s="23"/>
      <c r="D31" s="197"/>
      <c r="E31" s="41"/>
      <c r="G31" s="41"/>
    </row>
    <row r="32" spans="1:8" s="18" customFormat="1" ht="16.5" customHeight="1">
      <c r="A32" s="345" t="s">
        <v>308</v>
      </c>
      <c r="B32" s="23"/>
      <c r="C32" s="43">
        <v>0</v>
      </c>
      <c r="D32" s="384" t="s">
        <v>131</v>
      </c>
      <c r="E32" s="266">
        <f>'Fax Calcs'!E4</f>
        <v>15</v>
      </c>
      <c r="F32" s="384" t="s">
        <v>131</v>
      </c>
      <c r="G32" s="42">
        <v>0</v>
      </c>
      <c r="H32" s="39"/>
    </row>
    <row r="34" spans="1:8" s="18" customFormat="1" ht="16.5" customHeight="1">
      <c r="A34" s="345" t="s">
        <v>8</v>
      </c>
      <c r="B34" s="23"/>
      <c r="C34" s="43">
        <v>0</v>
      </c>
      <c r="D34" s="384" t="s">
        <v>131</v>
      </c>
      <c r="E34" s="384" t="s">
        <v>323</v>
      </c>
      <c r="F34" s="266" t="s">
        <v>302</v>
      </c>
      <c r="G34" s="42">
        <v>0</v>
      </c>
      <c r="H34" s="39"/>
    </row>
    <row r="35" spans="1:8" ht="26.25" customHeight="1">
      <c r="A35" s="48"/>
      <c r="B35" s="20"/>
      <c r="C35" s="20"/>
      <c r="D35" s="20"/>
      <c r="E35" s="20"/>
      <c r="F35" s="20"/>
    </row>
    <row r="36" spans="1:8" s="21" customFormat="1" ht="21" customHeight="1">
      <c r="A36" s="49"/>
      <c r="B36" s="473" t="s">
        <v>107</v>
      </c>
      <c r="C36" s="474"/>
      <c r="D36" s="474"/>
      <c r="E36" s="474"/>
      <c r="F36" s="474"/>
      <c r="G36" s="475"/>
      <c r="H36" s="16"/>
    </row>
    <row r="37" spans="1:8" ht="11.25" customHeight="1">
      <c r="H37" s="16"/>
    </row>
    <row r="38" spans="1:8" s="21" customFormat="1" ht="21" customHeight="1">
      <c r="A38" s="22"/>
      <c r="B38" s="470" t="s">
        <v>108</v>
      </c>
      <c r="C38" s="471"/>
      <c r="D38" s="471"/>
      <c r="E38" s="471"/>
      <c r="F38" s="471"/>
      <c r="G38" s="472"/>
      <c r="H38" s="22"/>
    </row>
    <row r="39" spans="1:8" ht="17.25" customHeight="1">
      <c r="A39" s="23"/>
      <c r="B39" s="23"/>
      <c r="C39" s="23"/>
      <c r="D39" s="23"/>
      <c r="E39" s="23"/>
      <c r="F39" s="23"/>
      <c r="G39" s="23"/>
      <c r="H39" s="23"/>
    </row>
    <row r="40" spans="1:8" ht="17.25" customHeight="1">
      <c r="A40" s="23"/>
      <c r="B40" s="23"/>
      <c r="C40" s="23"/>
      <c r="D40" s="195"/>
      <c r="E40" s="23"/>
      <c r="F40" s="23"/>
      <c r="G40" s="23"/>
      <c r="H40" s="23"/>
    </row>
    <row r="41" spans="1:8" ht="17.25" customHeight="1">
      <c r="A41" s="23"/>
      <c r="B41" s="23"/>
      <c r="C41" s="23"/>
      <c r="D41" s="23"/>
      <c r="E41" s="23"/>
      <c r="F41" s="23"/>
      <c r="G41" s="23"/>
      <c r="H41" s="23"/>
    </row>
    <row r="42" spans="1:8" ht="17.25" customHeight="1">
      <c r="A42" s="23"/>
      <c r="B42" s="23"/>
      <c r="C42" s="23"/>
      <c r="D42" s="23"/>
      <c r="E42" s="23"/>
      <c r="F42" s="23"/>
      <c r="G42" s="23"/>
      <c r="H42" s="23"/>
    </row>
    <row r="43" spans="1:8" ht="17.25" customHeight="1">
      <c r="A43" s="23"/>
      <c r="B43" s="23"/>
      <c r="C43" s="23"/>
      <c r="D43" s="23"/>
      <c r="E43" s="23"/>
      <c r="F43" s="23"/>
      <c r="G43" s="23"/>
      <c r="H43" s="23"/>
    </row>
    <row r="44" spans="1:8" ht="17.25" customHeight="1">
      <c r="A44" s="23"/>
      <c r="B44" s="23"/>
      <c r="C44" s="23"/>
      <c r="D44" s="23"/>
      <c r="E44" s="23"/>
      <c r="F44" s="23"/>
      <c r="G44" s="23"/>
      <c r="H44" s="23"/>
    </row>
    <row r="45" spans="1:8" ht="17.25" customHeight="1">
      <c r="A45" s="23"/>
      <c r="B45" s="23"/>
      <c r="C45" s="23"/>
      <c r="D45" s="23"/>
      <c r="E45" s="23"/>
      <c r="F45" s="23"/>
      <c r="G45" s="23"/>
      <c r="H45" s="23"/>
    </row>
    <row r="46" spans="1:8" ht="17.25" customHeight="1">
      <c r="A46" s="23"/>
      <c r="B46" s="23"/>
      <c r="C46" s="23"/>
      <c r="D46" s="23"/>
      <c r="E46" s="23"/>
      <c r="F46" s="23"/>
      <c r="G46" s="23"/>
      <c r="H46" s="23"/>
    </row>
    <row r="47" spans="1:8" ht="17.25" customHeight="1">
      <c r="A47" s="23"/>
      <c r="B47" s="23"/>
      <c r="C47" s="23"/>
      <c r="D47" s="23"/>
      <c r="E47" s="23"/>
      <c r="F47" s="23"/>
      <c r="G47" s="23"/>
      <c r="H47" s="23"/>
    </row>
    <row r="48" spans="1:8" ht="17.25" customHeight="1">
      <c r="A48" s="23"/>
      <c r="B48" s="23"/>
      <c r="C48" s="23"/>
      <c r="D48" s="23"/>
      <c r="E48" s="23"/>
      <c r="F48" s="23"/>
      <c r="G48" s="23"/>
      <c r="H48" s="23"/>
    </row>
    <row r="49" spans="1:8" ht="17.25" customHeight="1">
      <c r="A49" s="23"/>
      <c r="B49" s="23"/>
      <c r="C49" s="23"/>
      <c r="D49" s="23"/>
      <c r="E49" s="23"/>
      <c r="F49" s="23"/>
      <c r="G49" s="23"/>
      <c r="H49" s="23"/>
    </row>
    <row r="50" spans="1:8" ht="17.25" customHeight="1">
      <c r="A50" s="23"/>
      <c r="B50" s="23"/>
      <c r="C50" s="23"/>
      <c r="D50" s="23"/>
      <c r="E50" s="23"/>
      <c r="F50" s="23"/>
      <c r="G50" s="23"/>
      <c r="H50" s="23"/>
    </row>
    <row r="51" spans="1:8" ht="17.25" customHeight="1">
      <c r="A51" s="23"/>
      <c r="B51" s="23"/>
      <c r="C51" s="23"/>
      <c r="D51" s="23"/>
      <c r="E51" s="23"/>
      <c r="F51" s="23"/>
      <c r="G51" s="23"/>
      <c r="H51" s="23"/>
    </row>
    <row r="52" spans="1:8" ht="17.25" customHeight="1">
      <c r="A52" s="23"/>
      <c r="B52" s="23"/>
      <c r="C52" s="23"/>
      <c r="D52" s="23"/>
      <c r="E52" s="23"/>
      <c r="F52" s="23"/>
      <c r="G52" s="23"/>
      <c r="H52" s="23"/>
    </row>
    <row r="53" spans="1:8" ht="17.25" customHeight="1">
      <c r="A53" s="23"/>
      <c r="B53" s="23"/>
      <c r="C53" s="23"/>
      <c r="D53" s="23"/>
      <c r="E53" s="23"/>
      <c r="F53" s="23"/>
      <c r="G53" s="23"/>
      <c r="H53" s="23"/>
    </row>
    <row r="54" spans="1:8" ht="17.25" customHeight="1">
      <c r="A54" s="23"/>
      <c r="B54" s="23"/>
      <c r="C54" s="23"/>
      <c r="D54" s="23"/>
      <c r="E54" s="23"/>
      <c r="F54" s="23"/>
      <c r="G54" s="23"/>
      <c r="H54" s="23"/>
    </row>
    <row r="55" spans="1:8" ht="17.25" customHeight="1">
      <c r="A55" s="23"/>
      <c r="B55" s="23"/>
      <c r="C55" s="23"/>
      <c r="D55" s="23"/>
      <c r="E55" s="23"/>
      <c r="F55" s="23"/>
      <c r="G55" s="23"/>
      <c r="H55" s="23"/>
    </row>
    <row r="56" spans="1:8" ht="17.25" customHeight="1">
      <c r="A56" s="23"/>
      <c r="B56" s="23"/>
      <c r="C56" s="23"/>
      <c r="D56" s="23"/>
      <c r="E56" s="23"/>
      <c r="F56" s="23"/>
      <c r="G56" s="23"/>
      <c r="H56" s="23"/>
    </row>
    <row r="57" spans="1:8" ht="17.25" customHeight="1">
      <c r="A57" s="23"/>
      <c r="B57" s="23"/>
      <c r="C57" s="23"/>
      <c r="D57" s="23"/>
      <c r="E57" s="23"/>
      <c r="F57" s="23"/>
      <c r="G57" s="23"/>
      <c r="H57" s="23"/>
    </row>
    <row r="58" spans="1:8" ht="17.25" customHeight="1">
      <c r="A58" s="23"/>
      <c r="B58" s="23"/>
      <c r="C58" s="23"/>
      <c r="D58" s="23"/>
      <c r="E58" s="23"/>
      <c r="F58" s="23"/>
      <c r="G58" s="23"/>
      <c r="H58" s="23"/>
    </row>
    <row r="59" spans="1:8" ht="17.25" customHeight="1">
      <c r="A59" s="23"/>
      <c r="B59" s="23"/>
      <c r="C59" s="23"/>
      <c r="D59" s="23"/>
      <c r="E59" s="23"/>
      <c r="F59" s="23"/>
      <c r="G59" s="23"/>
      <c r="H59" s="23"/>
    </row>
    <row r="60" spans="1:8" ht="17.25" customHeight="1">
      <c r="A60" s="23"/>
      <c r="B60" s="23"/>
      <c r="C60" s="23"/>
      <c r="D60" s="23"/>
      <c r="E60" s="23"/>
      <c r="F60" s="23"/>
      <c r="G60" s="23"/>
      <c r="H60" s="23"/>
    </row>
    <row r="61" spans="1:8" ht="17.25" customHeight="1">
      <c r="A61" s="23"/>
      <c r="B61" s="23"/>
      <c r="C61" s="23"/>
      <c r="D61" s="23"/>
      <c r="E61" s="23"/>
      <c r="F61" s="23"/>
      <c r="G61" s="23"/>
      <c r="H61" s="23"/>
    </row>
    <row r="62" spans="1:8" ht="17.25" customHeight="1">
      <c r="A62" s="23"/>
      <c r="B62" s="23"/>
      <c r="C62" s="23"/>
      <c r="D62" s="23"/>
      <c r="E62" s="23"/>
      <c r="F62" s="23"/>
      <c r="G62" s="23"/>
      <c r="H62" s="23"/>
    </row>
    <row r="63" spans="1:8" ht="17.25" customHeight="1">
      <c r="A63" s="23"/>
      <c r="B63" s="23"/>
      <c r="C63" s="23"/>
      <c r="D63" s="23"/>
      <c r="E63" s="23"/>
      <c r="F63" s="23"/>
      <c r="G63" s="23"/>
      <c r="H63" s="23"/>
    </row>
    <row r="64" spans="1:8" ht="17.25" customHeight="1">
      <c r="A64" s="23"/>
      <c r="B64" s="23"/>
      <c r="C64" s="23"/>
      <c r="D64" s="23"/>
      <c r="E64" s="23"/>
      <c r="F64" s="23"/>
      <c r="G64" s="23"/>
      <c r="H64" s="23"/>
    </row>
    <row r="65" spans="1:8" ht="17.25" customHeight="1">
      <c r="A65" s="23"/>
      <c r="B65" s="23"/>
      <c r="C65" s="23"/>
      <c r="D65" s="23"/>
      <c r="E65" s="23"/>
      <c r="F65" s="23"/>
      <c r="G65" s="23"/>
      <c r="H65" s="23"/>
    </row>
    <row r="66" spans="1:8" ht="17.25" customHeight="1">
      <c r="A66" s="23"/>
      <c r="B66" s="23"/>
      <c r="C66" s="23"/>
      <c r="D66" s="23"/>
      <c r="E66" s="23"/>
      <c r="F66" s="23"/>
      <c r="G66" s="23"/>
      <c r="H66" s="23"/>
    </row>
    <row r="67" spans="1:8" ht="17.25" customHeight="1">
      <c r="A67" s="23"/>
      <c r="B67" s="23"/>
      <c r="C67" s="23"/>
      <c r="D67" s="23"/>
      <c r="E67" s="23"/>
      <c r="F67" s="23"/>
      <c r="G67" s="23"/>
      <c r="H67" s="23"/>
    </row>
    <row r="68" spans="1:8" ht="17.25" customHeight="1">
      <c r="A68" s="23"/>
      <c r="B68" s="23"/>
      <c r="C68" s="23"/>
      <c r="D68" s="23"/>
      <c r="E68" s="23"/>
      <c r="F68" s="23"/>
      <c r="G68" s="23"/>
      <c r="H68" s="23"/>
    </row>
    <row r="69" spans="1:8" ht="17.25" customHeight="1">
      <c r="A69" s="23"/>
      <c r="B69" s="23"/>
      <c r="C69" s="23"/>
      <c r="D69" s="23"/>
      <c r="E69" s="23"/>
      <c r="F69" s="23"/>
      <c r="G69" s="23"/>
      <c r="H69" s="23"/>
    </row>
    <row r="70" spans="1:8" ht="17.25" customHeight="1">
      <c r="A70" s="23"/>
      <c r="B70" s="23"/>
      <c r="C70" s="23"/>
      <c r="D70" s="23"/>
      <c r="E70" s="23"/>
      <c r="F70" s="23"/>
      <c r="G70" s="23"/>
      <c r="H70" s="23"/>
    </row>
    <row r="71" spans="1:8" ht="17.25" customHeight="1">
      <c r="A71" s="23"/>
      <c r="B71" s="23"/>
      <c r="C71" s="23"/>
      <c r="D71" s="23"/>
      <c r="E71" s="23"/>
      <c r="F71" s="23"/>
      <c r="G71" s="23"/>
      <c r="H71" s="23"/>
    </row>
    <row r="72" spans="1:8" ht="17.25" customHeight="1">
      <c r="A72" s="23"/>
      <c r="B72" s="23"/>
      <c r="C72" s="23"/>
      <c r="D72" s="23"/>
      <c r="E72" s="23"/>
      <c r="F72" s="23"/>
      <c r="G72" s="23"/>
      <c r="H72" s="23"/>
    </row>
    <row r="73" spans="1:8" ht="17.25" customHeight="1">
      <c r="A73" s="23"/>
      <c r="B73" s="23"/>
      <c r="C73" s="23"/>
      <c r="D73" s="23"/>
      <c r="E73" s="23"/>
      <c r="F73" s="23"/>
      <c r="G73" s="23"/>
      <c r="H73" s="23"/>
    </row>
    <row r="74" spans="1:8" ht="17.25" customHeight="1">
      <c r="A74" s="23"/>
      <c r="B74" s="23"/>
      <c r="C74" s="23"/>
      <c r="D74" s="23"/>
      <c r="E74" s="23"/>
      <c r="F74" s="23"/>
      <c r="G74" s="23"/>
      <c r="H74" s="23"/>
    </row>
    <row r="75" spans="1:8" ht="17.25" customHeight="1">
      <c r="A75" s="23"/>
      <c r="B75" s="23"/>
      <c r="C75" s="23"/>
      <c r="D75" s="23"/>
      <c r="E75" s="23"/>
      <c r="F75" s="23"/>
      <c r="G75" s="23"/>
      <c r="H75" s="23"/>
    </row>
    <row r="76" spans="1:8" ht="17.25" customHeight="1">
      <c r="A76" s="23"/>
      <c r="B76" s="23"/>
      <c r="C76" s="23"/>
      <c r="D76" s="23"/>
      <c r="E76" s="23"/>
      <c r="F76" s="23"/>
      <c r="G76" s="23"/>
      <c r="H76" s="23"/>
    </row>
    <row r="77" spans="1:8" ht="17.25" customHeight="1">
      <c r="A77" s="23"/>
      <c r="B77" s="23"/>
      <c r="C77" s="23"/>
      <c r="D77" s="23"/>
      <c r="E77" s="23"/>
      <c r="F77" s="23"/>
      <c r="G77" s="23"/>
      <c r="H77" s="23"/>
    </row>
    <row r="78" spans="1:8" ht="17.25" customHeight="1">
      <c r="A78" s="23"/>
      <c r="B78" s="23"/>
      <c r="C78" s="23"/>
      <c r="D78" s="23"/>
      <c r="E78" s="23"/>
      <c r="F78" s="23"/>
      <c r="G78" s="23"/>
      <c r="H78" s="23"/>
    </row>
    <row r="79" spans="1:8" ht="17.25" customHeight="1">
      <c r="A79" s="23"/>
      <c r="B79" s="23"/>
      <c r="C79" s="23"/>
      <c r="D79" s="23"/>
      <c r="E79" s="23"/>
      <c r="F79" s="23"/>
      <c r="G79" s="23"/>
      <c r="H79" s="23"/>
    </row>
    <row r="80" spans="1:8" ht="17.25" customHeight="1">
      <c r="A80" s="23"/>
      <c r="B80" s="23"/>
      <c r="C80" s="23"/>
      <c r="D80" s="23"/>
      <c r="E80" s="23"/>
      <c r="F80" s="23"/>
      <c r="G80" s="23"/>
      <c r="H80" s="23"/>
    </row>
    <row r="81" spans="1:8" ht="17.25" customHeight="1">
      <c r="A81" s="23"/>
      <c r="B81" s="23"/>
      <c r="C81" s="23"/>
      <c r="D81" s="23"/>
      <c r="E81" s="23"/>
      <c r="F81" s="23"/>
      <c r="G81" s="23"/>
      <c r="H81" s="23"/>
    </row>
    <row r="82" spans="1:8" ht="17.25" customHeight="1">
      <c r="A82" s="23"/>
      <c r="B82" s="23"/>
      <c r="C82" s="23"/>
      <c r="D82" s="23"/>
      <c r="E82" s="23"/>
      <c r="F82" s="23"/>
      <c r="G82" s="23"/>
      <c r="H82" s="23"/>
    </row>
    <row r="83" spans="1:8" ht="17.25" customHeight="1"/>
    <row r="84" spans="1:8" ht="17.25" customHeight="1"/>
    <row r="85" spans="1:8" ht="17.25" customHeight="1"/>
    <row r="86" spans="1:8" ht="17.25" customHeight="1"/>
    <row r="87" spans="1:8" ht="17.25" customHeight="1"/>
    <row r="88" spans="1:8" ht="17.25" customHeight="1"/>
    <row r="89" spans="1:8" ht="17.25" customHeight="1"/>
    <row r="90" spans="1:8" ht="17.25" customHeight="1"/>
    <row r="91" spans="1:8" ht="17.25" customHeight="1"/>
    <row r="92" spans="1:8" ht="17.25" customHeight="1"/>
    <row r="93" spans="1:8" ht="17.25" customHeight="1"/>
    <row r="94" spans="1:8" ht="17.25" customHeight="1"/>
    <row r="95" spans="1:8" ht="17.25" customHeight="1"/>
    <row r="96" spans="1: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</sheetData>
  <mergeCells count="4">
    <mergeCell ref="B38:G38"/>
    <mergeCell ref="B36:G36"/>
    <mergeCell ref="A4:C4"/>
    <mergeCell ref="A5:F5"/>
  </mergeCells>
  <phoneticPr fontId="0" type="noConversion"/>
  <conditionalFormatting sqref="D12:G13 D19:E20 D32:G32 D22:G23 D29:G30 D34:G34 D25:G27 G15 G17">
    <cfRule type="expression" dxfId="76" priority="6" stopIfTrue="1">
      <formula>$C12=0</formula>
    </cfRule>
  </conditionalFormatting>
  <conditionalFormatting sqref="E22">
    <cfRule type="cellIs" dxfId="75" priority="10" operator="equal">
      <formula>"Value not needed"</formula>
    </cfRule>
  </conditionalFormatting>
  <conditionalFormatting sqref="E25">
    <cfRule type="cellIs" dxfId="74" priority="65" operator="equal">
      <formula>"Value not needed"</formula>
    </cfRule>
  </conditionalFormatting>
  <conditionalFormatting sqref="D15 D17">
    <cfRule type="expression" dxfId="73" priority="4" stopIfTrue="1">
      <formula>$C15=0</formula>
    </cfRule>
  </conditionalFormatting>
  <conditionalFormatting sqref="E15:F15">
    <cfRule type="expression" dxfId="72" priority="3" stopIfTrue="1">
      <formula>$C15=0</formula>
    </cfRule>
  </conditionalFormatting>
  <conditionalFormatting sqref="E17">
    <cfRule type="expression" dxfId="71" priority="2" stopIfTrue="1">
      <formula>$C17=0</formula>
    </cfRule>
  </conditionalFormatting>
  <conditionalFormatting sqref="F17">
    <cfRule type="expression" dxfId="70" priority="1" stopIfTrue="1">
      <formula>$C17=0</formula>
    </cfRule>
  </conditionalFormatting>
  <dataValidations xWindow="499" yWindow="460" count="18">
    <dataValidation allowBlank="1" error="The value must be between 0 and 100%." prompt="If Quantity is 1, input either 0% or 100%." sqref="D29:D30 D26 D34 D32 D20 F29:F30 F32"/>
    <dataValidation allowBlank="1" showInputMessage="1" showErrorMessage="1" prompt="Positive value indicates higher price for ENERGY STAR model than for conventional model." sqref="G32 E19:E20 G22:G23 G12:G13 G29:G30 G25:G27 G34 G15 G17"/>
    <dataValidation type="whole" allowBlank="1" showInputMessage="1" showErrorMessage="1" sqref="C32 C19:C20 C22:C23 C12:C13 C29:C30 C25:C27 C34 C15 C17">
      <formula1>0</formula1>
      <formula2>100000</formula2>
    </dataValidation>
    <dataValidation type="list" allowBlank="1" showInputMessage="1" showErrorMessage="1" error="You must select an option from the pull-down list." prompt="If your quantity is 1, input 0 if you don't have sleep settings enabled, or 100% if you do._x000a__x000a_If your quantity is more than 1, input the portion of units with sleep settings enabled as a percentage between 0 and 100%. _x000a__x000a_Default value = 8.0%" sqref="F12:F13">
      <formula1>"100%,75%,50%,25%,15%,8%,0%"</formula1>
    </dataValidation>
    <dataValidation type="list" allowBlank="1" showInputMessage="1" showErrorMessage="1" error="You must select an option from the pull-down list." prompt="If your quantity is 1, input 0 if you don't turn it off at night, or 100% if you do._x000a__x000a_If your quantity is more than 1, input the portion of units turned off at night as a percentage between 0 and 100%. _x000a__x000a_Default value = 36.0%" sqref="E12:E13">
      <formula1>"100%,78%,75%, 50%,36%,25%,0%"</formula1>
    </dataValidation>
    <dataValidation type="decimal" allowBlank="1" showInputMessage="1" showErrorMessage="1" sqref="C9">
      <formula1>0</formula1>
      <formula2>1</formula2>
    </dataValidation>
    <dataValidation type="list" allowBlank="1" showInputMessage="1" showErrorMessage="1" error="You must select an option from the pull-down list." prompt="Select either fast ethernet or gigabit ethernet for desktop phones" sqref="D19">
      <formula1>"Fast ethernet (10/100 base-T), Gigabit ethernet (10/100/1000 base-T)"</formula1>
    </dataValidation>
    <dataValidation type="list" allowBlank="1" showInputMessage="1" showErrorMessage="1" error="You must select an option from the pull-down list." prompt="- Low = budget or low-end model_x000a_- Medium = mid-grade model _x000a_- High = high-end model_x000a__x000a_See Desktop Calcs tab for more detail on performance levels." sqref="D12">
      <formula1>"Low, Medium, High"</formula1>
    </dataValidation>
    <dataValidation type="list" allowBlank="1" showInputMessage="1" showErrorMessage="1" error="You must select an option from the pull-down list." prompt="- Low = budget or low-end model_x000a_- Medium = mid-grade model _x000a_- High = high-end model_x000a__x000a_See Laptop Calcs tab for more detail on performance levels." sqref="D13">
      <formula1>"Low, Medium, High"</formula1>
    </dataValidation>
    <dataValidation type="list" allowBlank="1" showInputMessage="1" showErrorMessage="1" error="You must select an option from the pull-down list." prompt="Enter either yes or no." sqref="F22:F23 F34 F25:F27">
      <formula1>"Yes, No"</formula1>
    </dataValidation>
    <dataValidation type="decimal" allowBlank="1" showInputMessage="1" showErrorMessage="1" error="Enter a value between 2 and 200." prompt="Please enter the printer speed (ipm), if known_x000a_-Default value = 40_x000a_-Value not needed for inkjet and impact type printers" sqref="E25">
      <formula1>2</formula1>
      <formula2>200</formula2>
    </dataValidation>
    <dataValidation type="decimal" allowBlank="1" showInputMessage="1" showErrorMessage="1" error="Enter a value between 2 and 100." prompt="Please enter the copier speed (ipm), if known_x000a_-Default value = 40" sqref="E29">
      <formula1>2</formula1>
      <formula2>100</formula2>
    </dataValidation>
    <dataValidation type="decimal" allowBlank="1" showInputMessage="1" showErrorMessage="1" error="Enter a value between 1 and 100." prompt="Please enter the fax machine speed (ipm), if known_x000a_-Default value = 15" sqref="E32">
      <formula1>1</formula1>
      <formula2>100</formula2>
    </dataValidation>
    <dataValidation allowBlank="1" showInputMessage="1" showErrorMessage="1" prompt="Speed is not needed to calculate the energy consumption by this product." sqref="E23 E30 E34 E26:E27"/>
    <dataValidation type="decimal" allowBlank="1" showInputMessage="1" showErrorMessage="1" error="Enter a value between 2 and 200." prompt="Please enter the MFD speed (ipm), if known_x000a_-Default value = 40_x000a_-Value not needed for inkjet type MFDs" sqref="E22">
      <formula1>2</formula1>
      <formula2>200</formula2>
    </dataValidation>
    <dataValidation type="decimal" allowBlank="1" showErrorMessage="1" error="Value must be greater than or equal to 0 and less than or equal to 24" sqref="E17:F17">
      <formula1>0</formula1>
      <formula2>24</formula2>
    </dataValidation>
    <dataValidation type="list" allowBlank="1" showInputMessage="1" showErrorMessage="1" error="You must select an option from the pull-down list." prompt="If your quantity is 1, input 0 if you don't have sleep settings enabled, or 100% if you do._x000a__x000a_If your quantity is more than 1, input the portion of units with sleep settings enabled as a percentage between 0 and 100%. _x000a__x000a_Default value = 81%" sqref="F15">
      <formula1>"100%,81%,75%,50%,40%,25%,0%"</formula1>
    </dataValidation>
    <dataValidation type="list" allowBlank="1" showInputMessage="1" showErrorMessage="1" error="You must select an option from the pull-down list." prompt="If your quantity is 1, input 0 if you don't turn it off at night, or 100% if you do._x000a__x000a_If your quantity is more than 1, input the portion of units turned off at night as a percentage between 0 and 100%. _x000a__x000a_Default value = 18%" sqref="E15">
      <formula1>"100%,75%,50%,25%,18%,0%"</formula1>
    </dataValidation>
  </dataValidations>
  <hyperlinks>
    <hyperlink ref="B36:G36" location="RESULTS!A1" display="Click here to go to the RESULTS tab and see your savings."/>
    <hyperlink ref="A4:C4" r:id="rId1" display="See www.energystar.gov for information on other ENERGY STAR products."/>
    <hyperlink ref="A5" r:id="rId2"/>
  </hyperlinks>
  <printOptions horizontalCentered="1"/>
  <pageMargins left="0.5" right="0.5" top="0.5" bottom="0.5" header="0.25" footer="0.25"/>
  <pageSetup scale="74" orientation="landscape" r:id="rId3"/>
  <headerFooter alignWithMargins="0"/>
  <ignoredErrors>
    <ignoredError sqref="C9 E12:F13 E22:E32 E15:F15 D17:E17 F17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6" name="Drop Down 3">
              <controlPr defaultSize="0" autoLine="0" autoPict="0">
                <anchor moveWithCells="1" sizeWithCells="1">
                  <from>
                    <xdr:col>2</xdr:col>
                    <xdr:colOff>0</xdr:colOff>
                    <xdr:row>7</xdr:row>
                    <xdr:rowOff>19050</xdr:rowOff>
                  </from>
                  <to>
                    <xdr:col>3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7" name="Drop Down 28">
              <controlPr defaultSize="0" autoLine="0" autoPict="0">
                <anchor moveWithCells="1" sizeWithCells="1">
                  <from>
                    <xdr:col>2</xdr:col>
                    <xdr:colOff>0</xdr:colOff>
                    <xdr:row>6</xdr:row>
                    <xdr:rowOff>123825</xdr:rowOff>
                  </from>
                  <to>
                    <xdr:col>3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99" yWindow="460" count="6">
        <x14:dataValidation type="list" allowBlank="1" showInputMessage="1" showErrorMessage="1" error="You must select an option from the pull-down list." prompt="Select a type from the list.">
          <x14:formula1>
            <xm:f>'Printer Calcs'!$D$10:$D$15</xm:f>
          </x14:formula1>
          <xm:sqref>D25</xm:sqref>
        </x14:dataValidation>
        <x14:dataValidation type="list" allowBlank="1" showInputMessage="1" showErrorMessage="1" error="You must select an option from the pull-down list." prompt="Select either ink jet or other.">
          <x14:formula1>
            <xm:f>'Printer Calcs'!$D$16:$D$17</xm:f>
          </x14:formula1>
          <xm:sqref>D27</xm:sqref>
        </x14:dataValidation>
        <x14:dataValidation type="list" allowBlank="1" showInputMessage="1" showErrorMessage="1" error="You must select an option from the pull-down list." prompt="Select a type from the list.">
          <x14:formula1>
            <xm:f>'MFD Calcs'!$D$4:$D$7</xm:f>
          </x14:formula1>
          <xm:sqref>D22</xm:sqref>
        </x14:dataValidation>
        <x14:dataValidation type="list" allowBlank="1" showInputMessage="1" showErrorMessage="1" error="You must select an option from the pull-down list." prompt="Select either ink jet or other.">
          <x14:formula1>
            <xm:f>'MFD Calcs'!$D$8:$D$9</xm:f>
          </x14:formula1>
          <xm:sqref>D23</xm:sqref>
        </x14:dataValidation>
        <x14:dataValidation type="list" allowBlank="1">
          <x14:formula1>
            <xm:f>'Monitor Calcs'!$C$10:$C$14</xm:f>
          </x14:formula1>
          <xm:sqref>D15</xm:sqref>
        </x14:dataValidation>
        <x14:dataValidation type="list" allowBlank="1">
          <x14:formula1>
            <xm:f>'Signage Calcs'!$C$9:$C$12</xm:f>
          </x14:formula1>
          <xm:sqref>D17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  <pageSetUpPr fitToPage="1"/>
  </sheetPr>
  <dimension ref="A1:U59"/>
  <sheetViews>
    <sheetView showGridLines="0" showRowColHeaders="0" zoomScaleNormal="100" zoomScaleSheetLayoutView="100" workbookViewId="0">
      <selection activeCell="A3" sqref="A3"/>
    </sheetView>
  </sheetViews>
  <sheetFormatPr defaultColWidth="17.5703125" defaultRowHeight="12.75"/>
  <cols>
    <col min="1" max="1" width="4.7109375" style="109" customWidth="1"/>
    <col min="2" max="2" width="18.7109375" style="118" customWidth="1"/>
    <col min="3" max="3" width="18.7109375" style="119" customWidth="1"/>
    <col min="4" max="4" width="18.7109375" style="112" customWidth="1"/>
    <col min="5" max="8" width="18.7109375" style="109" customWidth="1"/>
    <col min="9" max="21" width="17.5703125" style="109" customWidth="1"/>
    <col min="22" max="16384" width="17.5703125" style="110"/>
  </cols>
  <sheetData>
    <row r="1" spans="1:13" s="104" customFormat="1" ht="30" customHeight="1">
      <c r="A1" s="98" t="s">
        <v>124</v>
      </c>
      <c r="B1" s="120"/>
      <c r="C1" s="121"/>
      <c r="D1" s="121"/>
      <c r="E1" s="122"/>
      <c r="G1" s="109"/>
      <c r="H1" s="109"/>
      <c r="I1" s="109"/>
    </row>
    <row r="2" spans="1:13" s="215" customFormat="1" ht="22.5" customHeight="1">
      <c r="A2" s="61" t="s">
        <v>232</v>
      </c>
      <c r="B2" s="187"/>
      <c r="C2" s="187"/>
      <c r="D2" s="188"/>
      <c r="E2" s="129"/>
      <c r="F2" s="129"/>
      <c r="G2" s="265"/>
      <c r="H2" s="265"/>
      <c r="I2" s="265"/>
      <c r="J2" s="265"/>
      <c r="K2" s="265"/>
      <c r="L2" s="265"/>
      <c r="M2" s="265"/>
    </row>
    <row r="3" spans="1:13" s="215" customFormat="1">
      <c r="A3" s="127"/>
      <c r="B3" s="563"/>
      <c r="C3" s="502"/>
      <c r="D3" s="502"/>
      <c r="E3" s="334" t="s">
        <v>191</v>
      </c>
      <c r="F3" s="334" t="s">
        <v>110</v>
      </c>
      <c r="G3" s="107"/>
      <c r="H3" s="107"/>
      <c r="I3" s="107"/>
      <c r="J3" s="107"/>
      <c r="K3" s="107"/>
      <c r="L3" s="107"/>
    </row>
    <row r="4" spans="1:13" s="215" customFormat="1" ht="12" customHeight="1">
      <c r="A4" s="127"/>
      <c r="B4" s="558" t="s">
        <v>234</v>
      </c>
      <c r="C4" s="502"/>
      <c r="D4" s="269" t="s">
        <v>225</v>
      </c>
      <c r="E4" s="270">
        <v>40</v>
      </c>
      <c r="F4" s="270">
        <f>INPUTS!E29</f>
        <v>40</v>
      </c>
      <c r="G4" s="107"/>
      <c r="H4" s="107"/>
      <c r="I4" s="107"/>
      <c r="J4" s="107"/>
      <c r="K4" s="107"/>
      <c r="L4" s="107"/>
    </row>
    <row r="5" spans="1:13" s="75" customFormat="1" ht="33" customHeight="1">
      <c r="A5" s="61" t="s">
        <v>167</v>
      </c>
      <c r="B5" s="99"/>
      <c r="C5" s="101"/>
      <c r="D5" s="102"/>
      <c r="E5" s="78"/>
      <c r="F5" s="201"/>
      <c r="G5" s="260"/>
      <c r="H5" s="79"/>
      <c r="I5" s="79"/>
    </row>
    <row r="6" spans="1:13" s="75" customFormat="1" ht="12" customHeight="1">
      <c r="A6" s="61"/>
      <c r="B6" s="605"/>
      <c r="C6" s="522" t="s">
        <v>226</v>
      </c>
      <c r="D6" s="497" t="s">
        <v>70</v>
      </c>
      <c r="E6" s="546"/>
      <c r="F6" s="497" t="s">
        <v>69</v>
      </c>
      <c r="G6" s="546"/>
      <c r="H6" s="79"/>
    </row>
    <row r="7" spans="1:13" s="75" customFormat="1" ht="12" customHeight="1">
      <c r="A7" s="61"/>
      <c r="B7" s="606"/>
      <c r="C7" s="600"/>
      <c r="D7" s="325" t="s">
        <v>270</v>
      </c>
      <c r="E7" s="325" t="s">
        <v>271</v>
      </c>
      <c r="F7" s="325" t="s">
        <v>270</v>
      </c>
      <c r="G7" s="325" t="s">
        <v>271</v>
      </c>
      <c r="H7" s="79"/>
    </row>
    <row r="8" spans="1:13" s="75" customFormat="1" ht="12" customHeight="1">
      <c r="A8" s="61"/>
      <c r="B8" s="325" t="s">
        <v>171</v>
      </c>
      <c r="C8" s="333" t="s">
        <v>228</v>
      </c>
      <c r="D8" s="218">
        <v>30</v>
      </c>
      <c r="E8" s="218">
        <v>1</v>
      </c>
      <c r="F8" s="218">
        <v>8.1999999999999993</v>
      </c>
      <c r="G8" s="218">
        <v>0.5</v>
      </c>
      <c r="H8" s="79"/>
    </row>
    <row r="9" spans="1:13" s="75" customFormat="1" ht="12" customHeight="1">
      <c r="A9" s="61"/>
      <c r="B9" s="99"/>
      <c r="C9" s="101"/>
      <c r="D9" s="102"/>
      <c r="E9" s="78"/>
      <c r="F9" s="201"/>
      <c r="G9" s="260"/>
      <c r="H9" s="79"/>
      <c r="I9" s="79"/>
    </row>
    <row r="10" spans="1:13" s="215" customFormat="1" ht="12" customHeight="1">
      <c r="A10" s="127"/>
      <c r="B10" s="501"/>
      <c r="C10" s="502"/>
      <c r="D10" s="272" t="s">
        <v>233</v>
      </c>
      <c r="E10" s="272" t="s">
        <v>70</v>
      </c>
      <c r="F10" s="281" t="s">
        <v>69</v>
      </c>
      <c r="G10" s="107"/>
      <c r="H10" s="109"/>
      <c r="I10" s="104"/>
      <c r="J10" s="104"/>
      <c r="K10" s="104"/>
      <c r="L10" s="107"/>
    </row>
    <row r="11" spans="1:13" s="215" customFormat="1" ht="12" customHeight="1">
      <c r="A11" s="127"/>
      <c r="B11" s="558" t="s">
        <v>246</v>
      </c>
      <c r="C11" s="602" t="s">
        <v>225</v>
      </c>
      <c r="D11" s="305" t="s">
        <v>241</v>
      </c>
      <c r="E11" s="306">
        <v>1</v>
      </c>
      <c r="F11" s="306">
        <v>0.3</v>
      </c>
      <c r="G11" s="107"/>
      <c r="H11" s="265"/>
      <c r="I11" s="265"/>
      <c r="J11" s="265"/>
      <c r="K11" s="265"/>
      <c r="L11" s="107"/>
    </row>
    <row r="12" spans="1:13" s="215" customFormat="1" ht="12" customHeight="1">
      <c r="A12" s="127"/>
      <c r="B12" s="559"/>
      <c r="C12" s="603"/>
      <c r="D12" s="305" t="s">
        <v>251</v>
      </c>
      <c r="E12" s="306">
        <v>1</v>
      </c>
      <c r="F12" s="306">
        <f xml:space="preserve"> F4 * 0.04 + 0.1</f>
        <v>1.7000000000000002</v>
      </c>
      <c r="G12" s="107"/>
      <c r="H12" s="107"/>
      <c r="I12" s="107"/>
      <c r="J12" s="107"/>
      <c r="K12" s="107"/>
      <c r="L12" s="107"/>
    </row>
    <row r="13" spans="1:13" s="215" customFormat="1" ht="12" customHeight="1">
      <c r="A13" s="127"/>
      <c r="B13" s="559"/>
      <c r="C13" s="603"/>
      <c r="D13" s="305" t="s">
        <v>252</v>
      </c>
      <c r="E13" s="306">
        <f xml:space="preserve"> F4 * 0.1 - 0.5</f>
        <v>3.5</v>
      </c>
      <c r="F13" s="306">
        <f xml:space="preserve"> F4 * 0.04 + 0.1</f>
        <v>1.7000000000000002</v>
      </c>
      <c r="G13" s="107"/>
      <c r="H13" s="107"/>
      <c r="I13" s="107"/>
      <c r="J13" s="107"/>
      <c r="K13" s="107"/>
      <c r="L13" s="107"/>
    </row>
    <row r="14" spans="1:13" s="215" customFormat="1" ht="12" customHeight="1">
      <c r="A14" s="127"/>
      <c r="B14" s="584"/>
      <c r="C14" s="603"/>
      <c r="D14" s="305" t="s">
        <v>242</v>
      </c>
      <c r="E14" s="306">
        <f xml:space="preserve"> F4 * 0.1 - 0.5</f>
        <v>3.5</v>
      </c>
      <c r="F14" s="306">
        <f>F4 * 0.06 - 0.3</f>
        <v>2.1</v>
      </c>
      <c r="G14" s="107"/>
      <c r="H14" s="79"/>
      <c r="I14" s="75"/>
      <c r="J14" s="75"/>
      <c r="K14" s="75"/>
      <c r="L14" s="107"/>
    </row>
    <row r="15" spans="1:13" s="215" customFormat="1" ht="12" customHeight="1">
      <c r="A15" s="127"/>
      <c r="B15" s="584"/>
      <c r="C15" s="603"/>
      <c r="D15" s="305" t="s">
        <v>243</v>
      </c>
      <c r="E15" s="306">
        <f xml:space="preserve"> F4 * 0.1 - 0.5</f>
        <v>3.5</v>
      </c>
      <c r="F15" s="306">
        <f xml:space="preserve"> F4 * 0.11 - 1.8</f>
        <v>2.6000000000000005</v>
      </c>
      <c r="G15" s="107"/>
      <c r="H15" s="75"/>
      <c r="I15" s="75"/>
      <c r="J15" s="75"/>
      <c r="K15" s="75"/>
      <c r="L15" s="107"/>
    </row>
    <row r="16" spans="1:13" s="215" customFormat="1" ht="12" customHeight="1">
      <c r="A16" s="127"/>
      <c r="B16" s="584"/>
      <c r="C16" s="603"/>
      <c r="D16" s="305" t="s">
        <v>244</v>
      </c>
      <c r="E16" s="306">
        <f xml:space="preserve"> F4 * 0.35 - 10.3</f>
        <v>3.6999999999999993</v>
      </c>
      <c r="F16" s="306">
        <f xml:space="preserve"> F4 * 0.16 - 3.8</f>
        <v>2.6000000000000005</v>
      </c>
      <c r="G16" s="107"/>
      <c r="H16" s="75"/>
      <c r="I16" s="75"/>
      <c r="J16" s="75"/>
      <c r="K16" s="75"/>
      <c r="L16" s="107"/>
    </row>
    <row r="17" spans="1:12" s="215" customFormat="1" ht="12" customHeight="1">
      <c r="A17" s="127"/>
      <c r="B17" s="584"/>
      <c r="C17" s="603"/>
      <c r="D17" s="305" t="s">
        <v>253</v>
      </c>
      <c r="E17" s="306">
        <f xml:space="preserve"> F4 * 0.35 - 10.3</f>
        <v>3.6999999999999993</v>
      </c>
      <c r="F17" s="306">
        <f xml:space="preserve"> F4 * 0.2 - 6.4</f>
        <v>1.5999999999999996</v>
      </c>
      <c r="H17" s="75"/>
      <c r="I17" s="75"/>
      <c r="J17" s="75"/>
      <c r="K17" s="75"/>
      <c r="L17" s="107"/>
    </row>
    <row r="18" spans="1:12" s="215" customFormat="1" ht="12" customHeight="1">
      <c r="A18" s="127"/>
      <c r="B18" s="584"/>
      <c r="C18" s="603"/>
      <c r="D18" s="305" t="s">
        <v>254</v>
      </c>
      <c r="E18" s="306">
        <f xml:space="preserve"> F4 * 0.7 - 39</f>
        <v>-11</v>
      </c>
      <c r="F18" s="306">
        <f xml:space="preserve"> F4 * 0.2 - 6.4</f>
        <v>1.5999999999999996</v>
      </c>
      <c r="G18" s="308"/>
      <c r="H18" s="79"/>
      <c r="I18" s="75"/>
      <c r="J18" s="75"/>
      <c r="K18" s="75"/>
      <c r="L18" s="107"/>
    </row>
    <row r="19" spans="1:12" s="215" customFormat="1" ht="12" customHeight="1">
      <c r="A19" s="127"/>
      <c r="B19" s="584"/>
      <c r="C19" s="603"/>
      <c r="D19" s="305" t="s">
        <v>245</v>
      </c>
      <c r="E19" s="306">
        <f xml:space="preserve"> F4 * 0.7 - 39</f>
        <v>-11</v>
      </c>
      <c r="F19" s="306">
        <f xml:space="preserve"> F4 * 0.55 - 37.9</f>
        <v>-15.899999999999999</v>
      </c>
      <c r="G19" s="107"/>
      <c r="H19" s="107"/>
      <c r="I19" s="107"/>
      <c r="J19" s="107"/>
      <c r="K19" s="107"/>
      <c r="L19" s="107"/>
    </row>
    <row r="20" spans="1:12" s="215" customFormat="1" ht="12" customHeight="1">
      <c r="A20" s="127"/>
      <c r="B20" s="584"/>
      <c r="C20" s="604"/>
      <c r="D20" s="304" t="s">
        <v>247</v>
      </c>
      <c r="E20" s="307">
        <f>IF(F4&lt;=5,E11,IF(F4&lt;=20,E12,IF(F4&lt;=30,E14,IF(F4&lt;=40,E15,IF(F4&lt;=65,E16,IF(F4&lt;=90,E17,E19))))))</f>
        <v>3.5</v>
      </c>
      <c r="F20" s="307">
        <f>IF(F4&lt;=5,F11,IF(F4&lt;=20,F12,IF(F4&lt;=30,F14,IF(F4&lt;=40,F15,IF(F4&lt;=65,F16,IF(F4&lt;=90,F17,F19))))))</f>
        <v>2.6000000000000005</v>
      </c>
      <c r="G20" s="107"/>
      <c r="H20" s="107"/>
      <c r="I20" s="107"/>
      <c r="J20" s="107"/>
      <c r="K20" s="107"/>
      <c r="L20" s="107"/>
    </row>
    <row r="21" spans="1:12" s="215" customFormat="1" ht="12" customHeight="1">
      <c r="A21" s="127"/>
      <c r="B21" s="584"/>
      <c r="C21" s="585" t="s">
        <v>258</v>
      </c>
      <c r="D21" s="601"/>
      <c r="E21" s="218">
        <f>(D8*D24+E8*E24)/1000</f>
        <v>2.6040000000000001</v>
      </c>
      <c r="F21" s="218">
        <f>(F8*D24+G8*E24)/1000</f>
        <v>0.73080000000000001</v>
      </c>
      <c r="G21" s="107"/>
      <c r="H21" s="107"/>
      <c r="I21" s="107"/>
      <c r="J21" s="107"/>
      <c r="K21" s="107"/>
      <c r="L21" s="107"/>
    </row>
    <row r="22" spans="1:12" s="215" customFormat="1" ht="12" customHeight="1">
      <c r="A22" s="127"/>
      <c r="B22" s="302"/>
      <c r="C22" s="265"/>
      <c r="D22" s="268"/>
      <c r="E22" s="303"/>
      <c r="F22" s="107"/>
      <c r="G22" s="107"/>
      <c r="H22" s="107"/>
      <c r="I22" s="107"/>
      <c r="J22" s="107"/>
      <c r="K22" s="107"/>
      <c r="L22" s="107"/>
    </row>
    <row r="23" spans="1:12" s="215" customFormat="1" ht="12" customHeight="1">
      <c r="A23" s="127"/>
      <c r="B23" s="501"/>
      <c r="C23" s="540"/>
      <c r="D23" s="325" t="s">
        <v>270</v>
      </c>
      <c r="E23" s="325" t="s">
        <v>271</v>
      </c>
      <c r="F23" s="107"/>
      <c r="G23" s="107"/>
      <c r="H23" s="107"/>
      <c r="I23" s="107"/>
      <c r="J23" s="107"/>
      <c r="K23" s="107"/>
      <c r="L23" s="107"/>
    </row>
    <row r="24" spans="1:12" s="215" customFormat="1" ht="12" customHeight="1">
      <c r="A24" s="127"/>
      <c r="B24" s="501" t="s">
        <v>276</v>
      </c>
      <c r="C24" s="540"/>
      <c r="D24" s="299">
        <v>84</v>
      </c>
      <c r="E24" s="299">
        <v>84</v>
      </c>
      <c r="F24" s="107"/>
      <c r="G24" s="107"/>
      <c r="H24" s="107"/>
      <c r="I24" s="107"/>
      <c r="J24" s="107"/>
      <c r="K24" s="107"/>
      <c r="L24" s="107"/>
    </row>
    <row r="25" spans="1:12" s="215" customFormat="1" ht="12" customHeight="1">
      <c r="A25" s="127"/>
      <c r="B25" s="302"/>
      <c r="C25" s="265"/>
      <c r="D25" s="268"/>
      <c r="E25" s="303"/>
      <c r="F25" s="107"/>
      <c r="G25" s="107"/>
      <c r="H25" s="107"/>
      <c r="I25" s="107"/>
      <c r="J25" s="107"/>
      <c r="K25" s="107"/>
      <c r="L25" s="107"/>
    </row>
    <row r="26" spans="1:12" s="215" customFormat="1" ht="12" customHeight="1">
      <c r="A26" s="127"/>
      <c r="B26" s="501" t="s">
        <v>250</v>
      </c>
      <c r="C26" s="502"/>
      <c r="D26" s="335">
        <f>365/7</f>
        <v>52.142857142857146</v>
      </c>
      <c r="E26" s="303"/>
      <c r="J26" s="107"/>
      <c r="K26" s="107"/>
      <c r="L26" s="107"/>
    </row>
    <row r="27" spans="1:12" s="215" customFormat="1" ht="12" customHeight="1">
      <c r="A27" s="127"/>
      <c r="B27" s="501" t="s">
        <v>168</v>
      </c>
      <c r="C27" s="502"/>
      <c r="D27" s="394">
        <v>6</v>
      </c>
      <c r="E27" s="303"/>
      <c r="J27" s="107"/>
      <c r="K27" s="107"/>
      <c r="L27" s="107"/>
    </row>
    <row r="28" spans="1:12" s="75" customFormat="1" ht="33" customHeight="1">
      <c r="A28" s="61" t="s">
        <v>240</v>
      </c>
      <c r="B28" s="99"/>
      <c r="C28" s="101"/>
      <c r="D28" s="102"/>
      <c r="E28" s="78"/>
    </row>
    <row r="29" spans="1:12" ht="15">
      <c r="A29" s="113"/>
      <c r="B29" s="140"/>
      <c r="C29" s="141" t="s">
        <v>70</v>
      </c>
      <c r="D29" s="141" t="s">
        <v>69</v>
      </c>
      <c r="E29" s="141" t="s">
        <v>71</v>
      </c>
    </row>
    <row r="30" spans="1:12">
      <c r="A30" s="110"/>
      <c r="B30" s="142" t="s">
        <v>248</v>
      </c>
      <c r="C30" s="140">
        <f>E20*D26</f>
        <v>182.5</v>
      </c>
      <c r="D30" s="140">
        <f>F20*D26</f>
        <v>135.57142857142861</v>
      </c>
      <c r="E30" s="140">
        <f>C30-D30</f>
        <v>46.928571428571388</v>
      </c>
    </row>
    <row r="31" spans="1:12">
      <c r="A31" s="110"/>
      <c r="B31" s="142" t="s">
        <v>249</v>
      </c>
      <c r="C31" s="140">
        <f>E21*D26</f>
        <v>135.78</v>
      </c>
      <c r="D31" s="140">
        <f>F21*D26</f>
        <v>38.106000000000002</v>
      </c>
      <c r="E31" s="140">
        <f>C31-D31</f>
        <v>97.674000000000007</v>
      </c>
    </row>
    <row r="32" spans="1:12" s="75" customFormat="1" ht="33" customHeight="1">
      <c r="A32" s="61" t="s">
        <v>147</v>
      </c>
      <c r="B32" s="99"/>
      <c r="C32" s="101"/>
      <c r="D32" s="80"/>
      <c r="E32" s="78"/>
      <c r="G32" s="215"/>
      <c r="H32" s="215"/>
      <c r="I32" s="215"/>
    </row>
    <row r="33" spans="1:13" s="108" customFormat="1" ht="12">
      <c r="B33" s="541" t="s">
        <v>141</v>
      </c>
      <c r="C33" s="196" t="s">
        <v>248</v>
      </c>
      <c r="D33" s="144">
        <f>E30*'General Assumptions'!D$65</f>
        <v>72.269999999999939</v>
      </c>
      <c r="E33" s="543" t="s">
        <v>144</v>
      </c>
      <c r="G33" s="75"/>
      <c r="H33" s="75"/>
      <c r="I33" s="75"/>
      <c r="J33" s="114"/>
      <c r="K33" s="114"/>
      <c r="L33" s="114"/>
      <c r="M33" s="114"/>
    </row>
    <row r="34" spans="1:13" s="108" customFormat="1" ht="12">
      <c r="B34" s="542"/>
      <c r="C34" s="196" t="s">
        <v>249</v>
      </c>
      <c r="D34" s="144">
        <f>E31*'General Assumptions'!D$65</f>
        <v>150.41796000000002</v>
      </c>
      <c r="E34" s="502"/>
      <c r="G34" s="215"/>
      <c r="H34" s="215"/>
      <c r="I34" s="215"/>
      <c r="J34" s="114"/>
      <c r="K34" s="114"/>
      <c r="L34" s="114"/>
      <c r="M34" s="114"/>
    </row>
    <row r="35" spans="1:13" s="108" customFormat="1" ht="12">
      <c r="A35" s="115"/>
      <c r="B35" s="541" t="s">
        <v>142</v>
      </c>
      <c r="C35" s="196" t="s">
        <v>248</v>
      </c>
      <c r="D35" s="144">
        <f>D33*D27</f>
        <v>433.61999999999966</v>
      </c>
      <c r="E35" s="502"/>
      <c r="G35" s="75"/>
      <c r="H35" s="75"/>
      <c r="I35" s="75"/>
      <c r="J35" s="114"/>
      <c r="K35" s="114"/>
      <c r="L35" s="114"/>
      <c r="M35" s="114"/>
    </row>
    <row r="36" spans="1:13" s="108" customFormat="1">
      <c r="B36" s="542"/>
      <c r="C36" s="196" t="s">
        <v>249</v>
      </c>
      <c r="D36" s="144">
        <f>D34*D27</f>
        <v>902.50776000000019</v>
      </c>
      <c r="E36" s="502"/>
      <c r="G36" s="109"/>
      <c r="H36" s="109"/>
      <c r="I36" s="109"/>
      <c r="J36" s="114"/>
      <c r="K36" s="114"/>
      <c r="L36" s="114"/>
      <c r="M36" s="114"/>
    </row>
    <row r="37" spans="1:13" s="75" customFormat="1" ht="21" customHeight="1">
      <c r="A37" s="89"/>
      <c r="B37" s="90"/>
      <c r="C37" s="91"/>
      <c r="D37" s="91"/>
      <c r="E37" s="92"/>
      <c r="F37" s="92"/>
      <c r="G37" s="92"/>
      <c r="H37" s="79"/>
      <c r="I37" s="79"/>
    </row>
    <row r="38" spans="1:13" s="93" customFormat="1" ht="21" customHeight="1">
      <c r="A38" s="60" t="s">
        <v>121</v>
      </c>
      <c r="B38" s="99"/>
      <c r="C38" s="74"/>
      <c r="D38" s="74"/>
      <c r="E38" s="75"/>
      <c r="F38" s="75"/>
      <c r="G38" s="75"/>
      <c r="H38" s="75"/>
      <c r="I38" s="75"/>
    </row>
    <row r="39" spans="1:13" s="116" customFormat="1" ht="12.75" customHeight="1">
      <c r="B39" s="125" t="s">
        <v>117</v>
      </c>
      <c r="C39" s="552" t="s">
        <v>223</v>
      </c>
      <c r="D39" s="552"/>
      <c r="E39" s="552"/>
      <c r="F39" s="103"/>
      <c r="G39" s="117"/>
      <c r="H39" s="260"/>
      <c r="I39" s="117"/>
      <c r="J39" s="117"/>
      <c r="K39" s="117"/>
      <c r="L39" s="117"/>
      <c r="M39" s="117"/>
    </row>
    <row r="40" spans="1:13" s="116" customFormat="1" ht="12.75" customHeight="1">
      <c r="B40" s="125"/>
      <c r="C40" s="552" t="s">
        <v>224</v>
      </c>
      <c r="D40" s="552"/>
      <c r="E40" s="552"/>
      <c r="F40" s="103"/>
      <c r="G40" s="117"/>
      <c r="H40" s="260"/>
      <c r="I40" s="117"/>
      <c r="J40" s="117"/>
      <c r="K40" s="117"/>
      <c r="L40" s="117"/>
      <c r="M40" s="117"/>
    </row>
    <row r="41" spans="1:13" s="203" customFormat="1" ht="18.75" customHeight="1">
      <c r="A41" s="226"/>
      <c r="B41" s="193" t="s">
        <v>91</v>
      </c>
      <c r="C41" s="514" t="s">
        <v>312</v>
      </c>
      <c r="D41" s="515"/>
      <c r="E41" s="515"/>
      <c r="F41" s="515"/>
      <c r="G41" s="515"/>
      <c r="H41" s="515"/>
      <c r="I41" s="551"/>
      <c r="J41" s="551"/>
      <c r="K41" s="226"/>
      <c r="L41" s="226"/>
    </row>
    <row r="42" spans="1:13" s="129" customFormat="1" ht="12">
      <c r="C42" s="352"/>
    </row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heet="1" objects="1" scenarios="1"/>
  <mergeCells count="20">
    <mergeCell ref="B3:D3"/>
    <mergeCell ref="B4:C4"/>
    <mergeCell ref="B10:C10"/>
    <mergeCell ref="B27:C27"/>
    <mergeCell ref="B11:B21"/>
    <mergeCell ref="C21:D21"/>
    <mergeCell ref="C11:C20"/>
    <mergeCell ref="B26:C26"/>
    <mergeCell ref="B23:C23"/>
    <mergeCell ref="B24:C24"/>
    <mergeCell ref="B6:B7"/>
    <mergeCell ref="D6:E6"/>
    <mergeCell ref="B35:B36"/>
    <mergeCell ref="C39:E39"/>
    <mergeCell ref="C40:E40"/>
    <mergeCell ref="C6:C7"/>
    <mergeCell ref="C41:J41"/>
    <mergeCell ref="F6:G6"/>
    <mergeCell ref="B33:B34"/>
    <mergeCell ref="E33:E36"/>
  </mergeCells>
  <phoneticPr fontId="0" type="noConversion"/>
  <hyperlinks>
    <hyperlink ref="C40:E40" r:id="rId1" display="- Conventional: ENERGY STAR specification V1.1"/>
    <hyperlink ref="C39:E39" r:id="rId2" display="- ENERGY STAR level: ENERGY STAR specification V2.0"/>
    <hyperlink ref="C41:H41" r:id="rId3" display="- &quot;Efficiency Improvements in U.S. Office Equipment: Expected Policy Impacts and Uncertainties&quot;, Koomey, Cramer, Piette, Eto. Lawrence Berkeley National Laboratory. 1995. Table 3."/>
  </hyperlinks>
  <pageMargins left="0.75" right="0.75" top="0.75" bottom="0.75" header="0.5" footer="0.25"/>
  <pageSetup scale="83" orientation="landscape" r:id="rId4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EE8CA40-7301-4DEC-9058-8DDD8310DBFB}">
            <xm:f>INPUTS!$C$29=0</xm:f>
            <x14:dxf>
              <font>
                <color theme="0" tint="-0.14996795556505021"/>
              </font>
            </x14:dxf>
          </x14:cfRule>
          <xm:sqref>D4:F4 C11:F20 B30:E30 C33:D33 C35:D35</xm:sqref>
        </x14:conditionalFormatting>
        <x14:conditionalFormatting xmlns:xm="http://schemas.microsoft.com/office/excel/2006/main">
          <x14:cfRule type="expression" priority="1" id="{1EF66A2E-9BF4-46F8-B9A0-574EFD9503EE}">
            <xm:f>INPUTS!$C$30=0</xm:f>
            <x14:dxf>
              <font>
                <color theme="0" tint="-0.14996795556505021"/>
              </font>
            </x14:dxf>
          </x14:cfRule>
          <xm:sqref>C8:G8 C21:F21 B31:E31 C34:D34 C36:D36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249977111117893"/>
  </sheetPr>
  <dimension ref="A1:U48"/>
  <sheetViews>
    <sheetView showGridLines="0" showRowColHeaders="0" zoomScaleNormal="100" zoomScaleSheetLayoutView="100" workbookViewId="0">
      <selection activeCell="A3" sqref="A3"/>
    </sheetView>
  </sheetViews>
  <sheetFormatPr defaultColWidth="19.42578125" defaultRowHeight="12.75"/>
  <cols>
    <col min="1" max="1" width="4.7109375" style="109" customWidth="1"/>
    <col min="2" max="2" width="20.140625" style="118" customWidth="1"/>
    <col min="3" max="3" width="20.140625" style="119" customWidth="1"/>
    <col min="4" max="4" width="20.140625" style="112" customWidth="1"/>
    <col min="5" max="8" width="20.140625" style="109" customWidth="1"/>
    <col min="9" max="21" width="19.42578125" style="109" customWidth="1"/>
    <col min="22" max="16384" width="19.42578125" style="110"/>
  </cols>
  <sheetData>
    <row r="1" spans="1:13" s="104" customFormat="1" ht="30" customHeight="1">
      <c r="A1" s="98" t="s">
        <v>307</v>
      </c>
      <c r="B1" s="120"/>
      <c r="C1" s="121"/>
      <c r="D1" s="121"/>
      <c r="E1" s="122"/>
      <c r="G1" s="109"/>
      <c r="H1" s="109"/>
      <c r="I1" s="109"/>
    </row>
    <row r="2" spans="1:13" s="215" customFormat="1" ht="22.5" customHeight="1">
      <c r="A2" s="61" t="s">
        <v>232</v>
      </c>
      <c r="B2" s="187"/>
      <c r="C2" s="187"/>
      <c r="D2" s="188"/>
      <c r="E2" s="129"/>
      <c r="F2" s="129"/>
      <c r="G2" s="265"/>
      <c r="H2" s="265"/>
      <c r="I2" s="265"/>
      <c r="J2" s="265"/>
      <c r="K2" s="265"/>
      <c r="L2" s="265"/>
      <c r="M2" s="265"/>
    </row>
    <row r="3" spans="1:13" s="215" customFormat="1">
      <c r="A3" s="127"/>
      <c r="B3" s="563"/>
      <c r="C3" s="502"/>
      <c r="D3" s="502"/>
      <c r="E3" s="235" t="s">
        <v>191</v>
      </c>
      <c r="F3" s="235" t="s">
        <v>110</v>
      </c>
      <c r="G3" s="107"/>
      <c r="H3" s="107"/>
      <c r="I3" s="107"/>
      <c r="J3" s="107"/>
      <c r="K3" s="107"/>
      <c r="L3" s="107"/>
    </row>
    <row r="4" spans="1:13" s="215" customFormat="1" ht="12" customHeight="1">
      <c r="A4" s="127"/>
      <c r="B4" s="558" t="s">
        <v>234</v>
      </c>
      <c r="C4" s="502"/>
      <c r="D4" s="269" t="s">
        <v>225</v>
      </c>
      <c r="E4" s="270">
        <v>15</v>
      </c>
      <c r="F4" s="270">
        <f>INPUTS!E32</f>
        <v>15</v>
      </c>
      <c r="G4" s="107"/>
      <c r="H4" s="107"/>
      <c r="I4" s="107"/>
      <c r="J4" s="107"/>
      <c r="K4" s="107"/>
      <c r="L4" s="107"/>
    </row>
    <row r="5" spans="1:13" s="75" customFormat="1" ht="33" customHeight="1">
      <c r="A5" s="61" t="s">
        <v>167</v>
      </c>
      <c r="B5" s="99"/>
      <c r="C5" s="101"/>
      <c r="D5" s="102"/>
      <c r="E5" s="78"/>
      <c r="F5" s="201"/>
      <c r="G5" s="107"/>
      <c r="H5" s="107"/>
      <c r="I5" s="107"/>
    </row>
    <row r="6" spans="1:13" s="215" customFormat="1" ht="12" customHeight="1">
      <c r="A6" s="127"/>
      <c r="B6" s="237"/>
      <c r="C6" s="272" t="s">
        <v>233</v>
      </c>
      <c r="D6" s="272" t="s">
        <v>70</v>
      </c>
      <c r="E6" s="281" t="s">
        <v>69</v>
      </c>
      <c r="F6" s="107"/>
      <c r="J6" s="107"/>
      <c r="K6" s="107"/>
    </row>
    <row r="7" spans="1:13" s="215" customFormat="1" ht="12" customHeight="1">
      <c r="A7" s="127"/>
      <c r="B7" s="558" t="s">
        <v>246</v>
      </c>
      <c r="C7" s="305" t="s">
        <v>241</v>
      </c>
      <c r="D7" s="306">
        <v>1</v>
      </c>
      <c r="E7" s="306">
        <v>0.3</v>
      </c>
      <c r="F7" s="107"/>
      <c r="J7" s="107"/>
      <c r="K7" s="107"/>
    </row>
    <row r="8" spans="1:13" s="215" customFormat="1" ht="12" customHeight="1">
      <c r="A8" s="127"/>
      <c r="B8" s="559"/>
      <c r="C8" s="305" t="s">
        <v>251</v>
      </c>
      <c r="D8" s="306">
        <v>1</v>
      </c>
      <c r="E8" s="306">
        <f xml:space="preserve"> F4 * 0.04 + 0.1</f>
        <v>0.7</v>
      </c>
      <c r="F8" s="107"/>
      <c r="G8" s="79"/>
      <c r="H8" s="79"/>
      <c r="I8" s="79"/>
      <c r="J8" s="309"/>
      <c r="K8" s="107"/>
    </row>
    <row r="9" spans="1:13" s="215" customFormat="1" ht="12" customHeight="1">
      <c r="A9" s="127"/>
      <c r="B9" s="559"/>
      <c r="C9" s="305" t="s">
        <v>252</v>
      </c>
      <c r="D9" s="306">
        <f xml:space="preserve"> F4 * 0.1 - 0.5</f>
        <v>1</v>
      </c>
      <c r="E9" s="306">
        <f xml:space="preserve"> F4 * 0.04 + 0.1</f>
        <v>0.7</v>
      </c>
      <c r="F9" s="107"/>
      <c r="G9" s="109"/>
      <c r="H9" s="109"/>
      <c r="I9" s="109"/>
      <c r="J9" s="309"/>
      <c r="K9" s="107"/>
    </row>
    <row r="10" spans="1:13" s="215" customFormat="1" ht="12" customHeight="1">
      <c r="A10" s="127"/>
      <c r="B10" s="584"/>
      <c r="C10" s="305" t="s">
        <v>242</v>
      </c>
      <c r="D10" s="306">
        <f xml:space="preserve"> F4 * 0.1 - 0.5</f>
        <v>1</v>
      </c>
      <c r="E10" s="306">
        <f>F4 * 0.06 - 0.3</f>
        <v>0.59999999999999987</v>
      </c>
      <c r="F10" s="107"/>
      <c r="G10" s="109"/>
      <c r="H10" s="109"/>
      <c r="I10" s="109"/>
      <c r="J10" s="107"/>
      <c r="K10" s="107"/>
    </row>
    <row r="11" spans="1:13" s="215" customFormat="1" ht="12" customHeight="1">
      <c r="A11" s="127"/>
      <c r="B11" s="584"/>
      <c r="C11" s="305" t="s">
        <v>243</v>
      </c>
      <c r="D11" s="306">
        <f xml:space="preserve"> F4 * 0.1 - 0.5</f>
        <v>1</v>
      </c>
      <c r="E11" s="306">
        <f xml:space="preserve"> F4 * 0.11 - 1.8</f>
        <v>-0.15000000000000013</v>
      </c>
      <c r="F11" s="107"/>
      <c r="G11" s="79"/>
      <c r="H11" s="79"/>
      <c r="I11" s="79"/>
      <c r="J11" s="107"/>
      <c r="K11" s="107"/>
    </row>
    <row r="12" spans="1:13" s="215" customFormat="1" ht="12" customHeight="1">
      <c r="A12" s="127"/>
      <c r="B12" s="584"/>
      <c r="C12" s="305" t="s">
        <v>244</v>
      </c>
      <c r="D12" s="306">
        <f xml:space="preserve"> F4 * 0.35 - 10.3</f>
        <v>-5.0500000000000007</v>
      </c>
      <c r="E12" s="306">
        <f xml:space="preserve"> F4 * 0.16 - 3.8</f>
        <v>-1.4</v>
      </c>
      <c r="F12" s="107"/>
      <c r="G12" s="106"/>
      <c r="H12" s="106"/>
      <c r="I12" s="114"/>
      <c r="J12" s="107"/>
      <c r="K12" s="107"/>
    </row>
    <row r="13" spans="1:13" s="215" customFormat="1" ht="12" customHeight="1">
      <c r="A13" s="127"/>
      <c r="B13" s="584"/>
      <c r="C13" s="305" t="s">
        <v>253</v>
      </c>
      <c r="D13" s="306">
        <f xml:space="preserve"> F4 * 0.35 - 10.3</f>
        <v>-5.0500000000000007</v>
      </c>
      <c r="E13" s="306">
        <f xml:space="preserve"> F4 * 0.2 - 6.4</f>
        <v>-3.4000000000000004</v>
      </c>
      <c r="J13" s="107"/>
      <c r="K13" s="107"/>
    </row>
    <row r="14" spans="1:13" s="215" customFormat="1" ht="12" customHeight="1">
      <c r="A14" s="127"/>
      <c r="B14" s="584"/>
      <c r="C14" s="305" t="s">
        <v>254</v>
      </c>
      <c r="D14" s="306">
        <f xml:space="preserve"> F4 * 0.7 - 39</f>
        <v>-28.5</v>
      </c>
      <c r="E14" s="306">
        <f xml:space="preserve"> F4 * 0.2 - 6.4</f>
        <v>-3.4000000000000004</v>
      </c>
      <c r="F14" s="308"/>
      <c r="J14" s="107"/>
      <c r="K14" s="107"/>
    </row>
    <row r="15" spans="1:13" s="215" customFormat="1" ht="12" customHeight="1">
      <c r="A15" s="127"/>
      <c r="B15" s="584"/>
      <c r="C15" s="305" t="s">
        <v>245</v>
      </c>
      <c r="D15" s="306">
        <f xml:space="preserve"> F4 * 0.7 - 39</f>
        <v>-28.5</v>
      </c>
      <c r="E15" s="306">
        <f xml:space="preserve"> F4 * 0.55 - 37.9</f>
        <v>-29.65</v>
      </c>
      <c r="F15" s="107"/>
      <c r="G15" s="107"/>
      <c r="H15" s="107"/>
      <c r="I15" s="107"/>
      <c r="J15" s="107"/>
      <c r="K15" s="107"/>
    </row>
    <row r="16" spans="1:13" s="215" customFormat="1" ht="12" customHeight="1">
      <c r="A16" s="127"/>
      <c r="B16" s="584"/>
      <c r="C16" s="304" t="s">
        <v>247</v>
      </c>
      <c r="D16" s="307">
        <f>IF(F4&lt;=5,D7,IF(F4&lt;=15,D8,IF(F4&lt;=20,D9,IF(F4&lt;=30,D10,IF(F4&lt;=40,D11,IF(F4&lt;=65,D12,IF(F4&lt;=82,D13,IF(F4&lt;=90,D14,D15))))))))</f>
        <v>1</v>
      </c>
      <c r="E16" s="307">
        <f>IF(F4&lt;=5,E7,IF(F4&lt;=20,E8,IF(F4&lt;=30,E10,IF(F4&lt;=40,E11,IF(F4&lt;=65,E12,IF(F4&lt;=90,E13,E15))))))</f>
        <v>0.7</v>
      </c>
      <c r="F16" s="107"/>
      <c r="G16" s="107"/>
      <c r="H16" s="107"/>
      <c r="I16" s="107"/>
      <c r="J16" s="107"/>
      <c r="K16" s="107"/>
    </row>
    <row r="17" spans="1:21" s="215" customFormat="1" ht="12" customHeight="1">
      <c r="A17" s="127"/>
      <c r="B17" s="302"/>
      <c r="C17" s="265"/>
      <c r="D17" s="268"/>
      <c r="E17" s="303"/>
      <c r="F17" s="107"/>
      <c r="G17" s="107"/>
      <c r="H17" s="107"/>
      <c r="I17" s="107"/>
      <c r="J17" s="107"/>
      <c r="K17" s="107"/>
      <c r="L17" s="107"/>
    </row>
    <row r="18" spans="1:21" s="215" customFormat="1" ht="12" customHeight="1">
      <c r="A18" s="127"/>
      <c r="B18" s="501" t="s">
        <v>250</v>
      </c>
      <c r="C18" s="502"/>
      <c r="D18" s="335">
        <f>365/7</f>
        <v>52.142857142857146</v>
      </c>
      <c r="E18" s="303"/>
      <c r="J18" s="107"/>
      <c r="K18" s="107"/>
      <c r="L18" s="107"/>
    </row>
    <row r="19" spans="1:21" s="215" customFormat="1" ht="12" customHeight="1">
      <c r="A19" s="127"/>
      <c r="B19" s="501" t="s">
        <v>168</v>
      </c>
      <c r="C19" s="502"/>
      <c r="D19" s="394">
        <v>6</v>
      </c>
      <c r="E19" s="303"/>
      <c r="J19" s="107"/>
      <c r="K19" s="107"/>
      <c r="L19" s="107"/>
    </row>
    <row r="20" spans="1:21" s="75" customFormat="1" ht="33" customHeight="1">
      <c r="A20" s="61" t="s">
        <v>309</v>
      </c>
      <c r="B20" s="99"/>
      <c r="C20" s="101"/>
      <c r="D20" s="102"/>
      <c r="E20" s="78"/>
      <c r="G20" s="79"/>
      <c r="H20" s="79"/>
      <c r="I20" s="79"/>
    </row>
    <row r="21" spans="1:21" ht="12.75" customHeight="1">
      <c r="A21" s="113"/>
      <c r="B21" s="141" t="s">
        <v>70</v>
      </c>
      <c r="C21" s="141" t="s">
        <v>69</v>
      </c>
      <c r="D21" s="141" t="s">
        <v>71</v>
      </c>
      <c r="U21" s="110"/>
    </row>
    <row r="22" spans="1:21">
      <c r="A22" s="110"/>
      <c r="B22" s="140">
        <f>D16*D18</f>
        <v>52.142857142857146</v>
      </c>
      <c r="C22" s="140">
        <f>E16*D18</f>
        <v>36.5</v>
      </c>
      <c r="D22" s="140">
        <f>B22-C22</f>
        <v>15.642857142857146</v>
      </c>
      <c r="U22" s="110"/>
    </row>
    <row r="23" spans="1:21" s="75" customFormat="1" ht="33" customHeight="1">
      <c r="A23" s="61" t="s">
        <v>310</v>
      </c>
      <c r="B23" s="99"/>
      <c r="C23" s="101"/>
      <c r="D23" s="80"/>
      <c r="E23" s="78"/>
      <c r="G23" s="79"/>
      <c r="H23" s="79"/>
      <c r="I23" s="79"/>
    </row>
    <row r="24" spans="1:21" s="108" customFormat="1" ht="12">
      <c r="B24" s="204" t="s">
        <v>141</v>
      </c>
      <c r="C24" s="144">
        <f>D22*'General Assumptions'!D$65</f>
        <v>24.090000000000007</v>
      </c>
      <c r="D24" s="143" t="s">
        <v>144</v>
      </c>
      <c r="G24" s="106"/>
      <c r="H24" s="106"/>
      <c r="I24" s="114"/>
      <c r="J24" s="114"/>
      <c r="K24" s="114"/>
      <c r="L24" s="114"/>
      <c r="M24" s="114"/>
    </row>
    <row r="25" spans="1:21" s="108" customFormat="1" ht="12">
      <c r="A25" s="115"/>
      <c r="B25" s="204" t="s">
        <v>142</v>
      </c>
      <c r="C25" s="144">
        <f>C24*D19</f>
        <v>144.54000000000005</v>
      </c>
      <c r="D25" s="143" t="s">
        <v>144</v>
      </c>
      <c r="G25" s="88"/>
      <c r="H25" s="85"/>
      <c r="I25" s="114"/>
      <c r="J25" s="114"/>
      <c r="K25" s="114"/>
      <c r="L25" s="114"/>
      <c r="M25" s="114"/>
    </row>
    <row r="26" spans="1:21" s="75" customFormat="1" ht="21" customHeight="1">
      <c r="A26" s="89"/>
      <c r="B26" s="90"/>
      <c r="C26" s="91"/>
      <c r="D26" s="91"/>
      <c r="E26" s="92"/>
      <c r="F26" s="92"/>
      <c r="G26" s="92"/>
      <c r="H26" s="79"/>
      <c r="I26" s="79"/>
    </row>
    <row r="27" spans="1:21" s="93" customFormat="1" ht="21" customHeight="1">
      <c r="A27" s="60" t="s">
        <v>121</v>
      </c>
      <c r="B27" s="99"/>
      <c r="C27" s="74"/>
      <c r="D27" s="74"/>
      <c r="E27" s="75"/>
      <c r="F27" s="75"/>
      <c r="G27" s="75"/>
      <c r="H27" s="79"/>
      <c r="I27" s="79"/>
    </row>
    <row r="28" spans="1:21" s="116" customFormat="1" ht="12.75" customHeight="1">
      <c r="B28" s="125" t="s">
        <v>117</v>
      </c>
      <c r="C28" s="552" t="s">
        <v>223</v>
      </c>
      <c r="D28" s="553"/>
      <c r="E28" s="553"/>
      <c r="F28" s="103"/>
      <c r="G28" s="117"/>
      <c r="H28" s="260"/>
      <c r="I28" s="117"/>
      <c r="J28" s="117"/>
      <c r="K28" s="117"/>
      <c r="L28" s="117"/>
      <c r="M28" s="117"/>
    </row>
    <row r="29" spans="1:21" s="116" customFormat="1" ht="12.75" customHeight="1">
      <c r="B29" s="125"/>
      <c r="C29" s="552" t="s">
        <v>224</v>
      </c>
      <c r="D29" s="553"/>
      <c r="E29" s="553"/>
      <c r="F29" s="103"/>
      <c r="G29" s="117"/>
      <c r="H29" s="260"/>
      <c r="I29" s="117"/>
      <c r="J29" s="117"/>
      <c r="K29" s="117"/>
      <c r="L29" s="117"/>
      <c r="M29" s="117"/>
    </row>
    <row r="30" spans="1:21" s="116" customFormat="1" ht="18.75" customHeight="1">
      <c r="A30" s="117"/>
      <c r="B30" s="125" t="s">
        <v>91</v>
      </c>
      <c r="C30" s="194" t="s">
        <v>255</v>
      </c>
      <c r="D30" s="103"/>
      <c r="E30" s="103"/>
      <c r="F30" s="103"/>
      <c r="G30" s="117"/>
      <c r="I30" s="117"/>
      <c r="J30" s="117"/>
      <c r="K30" s="117"/>
      <c r="L30" s="117"/>
      <c r="M30" s="117"/>
    </row>
    <row r="31" spans="1:21" ht="12.75" customHeight="1">
      <c r="C31" s="352"/>
    </row>
    <row r="32" spans="1:2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 sheet="1" objects="1" scenarios="1"/>
  <mergeCells count="7">
    <mergeCell ref="B3:D3"/>
    <mergeCell ref="B4:C4"/>
    <mergeCell ref="B7:B16"/>
    <mergeCell ref="C29:E29"/>
    <mergeCell ref="B18:C18"/>
    <mergeCell ref="B19:C19"/>
    <mergeCell ref="C28:E28"/>
  </mergeCells>
  <phoneticPr fontId="0" type="noConversion"/>
  <hyperlinks>
    <hyperlink ref="C28:E28" r:id="rId1" display="- ENERGY STAR level: ENERGY STAR specification V2.0"/>
    <hyperlink ref="C29:E29" r:id="rId2" display="- Conventional: ENERGY STAR specification V1.1"/>
  </hyperlinks>
  <pageMargins left="0.75" right="0.75" top="0.75" bottom="0.75" header="0.25" footer="0.25"/>
  <pageSetup scale="72" orientation="landscape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7FF985D-C996-4F0A-B04B-94A07E545CDC}">
            <xm:f>INPUTS!$C$32=0</xm:f>
            <x14:dxf>
              <font>
                <color theme="0" tint="-0.14996795556505021"/>
              </font>
            </x14:dxf>
          </x14:cfRule>
          <xm:sqref>B3:F4 B6:E16 B18:D19 B21:D22 B24:D25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249977111117893"/>
    <pageSetUpPr fitToPage="1"/>
  </sheetPr>
  <dimension ref="A1:U158"/>
  <sheetViews>
    <sheetView showGridLines="0" showRowColHeaders="0" zoomScaleNormal="100" zoomScaleSheetLayoutView="100" workbookViewId="0">
      <selection activeCell="A3" sqref="A3"/>
    </sheetView>
  </sheetViews>
  <sheetFormatPr defaultColWidth="15.28515625" defaultRowHeight="12.75"/>
  <cols>
    <col min="1" max="1" width="4.7109375" style="109" customWidth="1"/>
    <col min="2" max="2" width="17.42578125" style="118" customWidth="1"/>
    <col min="3" max="3" width="16.28515625" style="119" customWidth="1"/>
    <col min="4" max="4" width="16.28515625" style="112" customWidth="1"/>
    <col min="5" max="9" width="16.28515625" style="109" customWidth="1"/>
    <col min="10" max="21" width="15.28515625" style="109" customWidth="1"/>
    <col min="22" max="16384" width="15.28515625" style="110"/>
  </cols>
  <sheetData>
    <row r="1" spans="1:13" s="104" customFormat="1" ht="30" customHeight="1">
      <c r="A1" s="98" t="s">
        <v>123</v>
      </c>
      <c r="B1" s="120"/>
      <c r="C1" s="121"/>
      <c r="D1" s="121"/>
      <c r="E1" s="122"/>
      <c r="F1" s="122"/>
      <c r="H1" s="109"/>
      <c r="I1" s="109"/>
      <c r="J1" s="109"/>
    </row>
    <row r="2" spans="1:13" s="215" customFormat="1" ht="22.5" customHeight="1">
      <c r="A2" s="61" t="s">
        <v>232</v>
      </c>
      <c r="B2" s="187"/>
      <c r="C2" s="187"/>
      <c r="D2" s="188"/>
      <c r="E2" s="129"/>
      <c r="F2" s="260"/>
      <c r="G2" s="265"/>
      <c r="H2" s="265"/>
      <c r="I2" s="265"/>
      <c r="J2" s="265"/>
      <c r="K2" s="265"/>
      <c r="L2" s="265"/>
      <c r="M2" s="265"/>
    </row>
    <row r="3" spans="1:13" s="215" customFormat="1" ht="12">
      <c r="A3" s="127"/>
      <c r="B3" s="338"/>
      <c r="C3" s="338" t="s">
        <v>191</v>
      </c>
      <c r="D3" s="338" t="s">
        <v>110</v>
      </c>
      <c r="F3" s="107"/>
      <c r="G3" s="107"/>
      <c r="H3" s="107"/>
      <c r="I3" s="107"/>
      <c r="J3" s="107"/>
      <c r="K3" s="107"/>
      <c r="L3" s="107"/>
    </row>
    <row r="4" spans="1:13" s="215" customFormat="1" ht="12" customHeight="1">
      <c r="A4" s="127"/>
      <c r="B4" s="339" t="s">
        <v>306</v>
      </c>
      <c r="C4" s="344" t="s">
        <v>101</v>
      </c>
      <c r="D4" s="270" t="str">
        <f>INPUTS!F34</f>
        <v>No</v>
      </c>
      <c r="E4" s="107"/>
      <c r="F4" s="107"/>
      <c r="G4" s="107"/>
      <c r="H4" s="107"/>
      <c r="I4" s="107"/>
      <c r="J4" s="107"/>
      <c r="K4" s="107"/>
      <c r="L4" s="107"/>
    </row>
    <row r="5" spans="1:13" s="75" customFormat="1" ht="23.1" customHeight="1">
      <c r="A5" s="61" t="s">
        <v>167</v>
      </c>
      <c r="B5" s="354"/>
      <c r="C5" s="354"/>
      <c r="D5" s="355"/>
      <c r="E5" s="356"/>
      <c r="F5" s="178"/>
      <c r="G5" s="174"/>
      <c r="H5" s="79"/>
      <c r="I5" s="79"/>
    </row>
    <row r="6" spans="1:13" s="108" customFormat="1">
      <c r="A6" s="134"/>
      <c r="B6" s="607"/>
      <c r="C6" s="608"/>
      <c r="D6" s="497" t="s">
        <v>70</v>
      </c>
      <c r="E6" s="546"/>
      <c r="F6" s="497" t="s">
        <v>69</v>
      </c>
      <c r="G6" s="546"/>
      <c r="I6" s="330"/>
    </row>
    <row r="7" spans="1:13" s="108" customFormat="1" ht="12" customHeight="1">
      <c r="A7" s="134"/>
      <c r="B7" s="609"/>
      <c r="C7" s="610"/>
      <c r="D7" s="325" t="s">
        <v>270</v>
      </c>
      <c r="E7" s="325" t="s">
        <v>271</v>
      </c>
      <c r="F7" s="325" t="s">
        <v>270</v>
      </c>
      <c r="G7" s="325" t="s">
        <v>271</v>
      </c>
      <c r="I7" s="114"/>
    </row>
    <row r="8" spans="1:13" s="108" customFormat="1" ht="12">
      <c r="A8" s="134"/>
      <c r="B8" s="574" t="s">
        <v>171</v>
      </c>
      <c r="C8" s="269" t="s">
        <v>315</v>
      </c>
      <c r="D8" s="218">
        <v>4.3</v>
      </c>
      <c r="E8" s="218">
        <v>1</v>
      </c>
      <c r="F8" s="218">
        <v>2.5</v>
      </c>
      <c r="G8" s="218">
        <v>0.5</v>
      </c>
      <c r="H8" s="128"/>
      <c r="I8" s="138"/>
    </row>
    <row r="9" spans="1:13" s="108" customFormat="1" ht="12">
      <c r="A9" s="134"/>
      <c r="B9" s="542"/>
      <c r="C9" s="269" t="s">
        <v>311</v>
      </c>
      <c r="D9" s="218">
        <v>2</v>
      </c>
      <c r="E9" s="353" t="s">
        <v>101</v>
      </c>
      <c r="F9" s="218">
        <v>2</v>
      </c>
      <c r="G9" s="353" t="s">
        <v>101</v>
      </c>
      <c r="H9" s="128"/>
      <c r="I9" s="138"/>
    </row>
    <row r="10" spans="1:13" s="108" customFormat="1" ht="12">
      <c r="A10" s="134"/>
      <c r="B10" s="130"/>
      <c r="C10" s="130"/>
      <c r="D10" s="131"/>
      <c r="F10" s="128"/>
      <c r="H10" s="128"/>
      <c r="I10" s="138"/>
      <c r="J10" s="114"/>
      <c r="K10" s="114"/>
      <c r="L10" s="114"/>
      <c r="M10" s="114"/>
    </row>
    <row r="11" spans="1:13" s="108" customFormat="1">
      <c r="A11" s="134"/>
      <c r="B11" s="501"/>
      <c r="C11" s="540"/>
      <c r="D11" s="325" t="s">
        <v>270</v>
      </c>
      <c r="E11" s="325" t="s">
        <v>271</v>
      </c>
      <c r="F11" s="128"/>
      <c r="G11" s="128"/>
      <c r="H11" s="128"/>
      <c r="I11" s="138"/>
      <c r="J11" s="114"/>
      <c r="K11" s="114"/>
      <c r="L11" s="114"/>
      <c r="M11" s="114"/>
    </row>
    <row r="12" spans="1:13" s="108" customFormat="1">
      <c r="A12" s="134"/>
      <c r="B12" s="501" t="s">
        <v>276</v>
      </c>
      <c r="C12" s="540"/>
      <c r="D12" s="299">
        <v>84</v>
      </c>
      <c r="E12" s="299">
        <v>84</v>
      </c>
      <c r="F12" s="128"/>
      <c r="G12" s="128"/>
      <c r="H12" s="128"/>
      <c r="I12" s="138"/>
      <c r="J12" s="114"/>
      <c r="K12" s="114"/>
      <c r="L12" s="114"/>
      <c r="M12" s="114"/>
    </row>
    <row r="13" spans="1:13" s="108" customFormat="1" ht="12">
      <c r="A13" s="134"/>
      <c r="B13" s="130"/>
      <c r="C13" s="130"/>
      <c r="D13" s="131"/>
      <c r="F13" s="128"/>
      <c r="G13" s="128"/>
      <c r="H13" s="128"/>
      <c r="I13" s="138"/>
      <c r="J13" s="114"/>
      <c r="K13" s="114"/>
      <c r="L13" s="114"/>
      <c r="M13" s="114"/>
    </row>
    <row r="14" spans="1:13" s="108" customFormat="1" ht="12">
      <c r="A14" s="134"/>
      <c r="B14" s="501" t="s">
        <v>250</v>
      </c>
      <c r="C14" s="530"/>
      <c r="D14" s="342">
        <f>365/7</f>
        <v>52.142857142857146</v>
      </c>
      <c r="F14" s="128"/>
      <c r="G14" s="128"/>
      <c r="H14" s="128"/>
      <c r="I14" s="138"/>
      <c r="J14" s="114"/>
      <c r="K14" s="114"/>
      <c r="L14" s="114"/>
      <c r="M14" s="114"/>
    </row>
    <row r="15" spans="1:13" s="108" customFormat="1" ht="12" customHeight="1">
      <c r="A15" s="179"/>
      <c r="B15" s="501" t="s">
        <v>168</v>
      </c>
      <c r="C15" s="502"/>
      <c r="D15" s="299">
        <v>4</v>
      </c>
      <c r="F15" s="267"/>
      <c r="H15" s="107"/>
      <c r="I15" s="107"/>
      <c r="J15" s="107"/>
      <c r="K15" s="107"/>
      <c r="L15" s="107"/>
      <c r="M15" s="107"/>
    </row>
    <row r="16" spans="1:13" s="75" customFormat="1" ht="33" customHeight="1">
      <c r="A16" s="61" t="s">
        <v>235</v>
      </c>
      <c r="B16" s="176"/>
      <c r="C16" s="176"/>
      <c r="D16" s="177"/>
      <c r="E16" s="181"/>
      <c r="H16" s="79"/>
      <c r="I16" s="79"/>
    </row>
    <row r="17" spans="1:13" s="108" customFormat="1" ht="12">
      <c r="A17" s="179"/>
      <c r="B17" s="141" t="s">
        <v>70</v>
      </c>
      <c r="C17" s="141" t="s">
        <v>69</v>
      </c>
      <c r="D17" s="141" t="s">
        <v>71</v>
      </c>
      <c r="E17" s="175"/>
      <c r="H17" s="107"/>
      <c r="I17" s="107"/>
      <c r="J17" s="107"/>
      <c r="K17" s="107"/>
      <c r="L17" s="107"/>
    </row>
    <row r="18" spans="1:13" s="108" customFormat="1" ht="12">
      <c r="A18" s="182"/>
      <c r="B18" s="191">
        <f>((D8+IF(D4="Yes",D9,0))*D12+E8*E12)*D14/1000</f>
        <v>23.213999999999999</v>
      </c>
      <c r="C18" s="191">
        <f>((F8+IF(D4="Yes",F9,0))*D12+G8*E12)*D14/1000</f>
        <v>13.14</v>
      </c>
      <c r="D18" s="191">
        <f>B18-C18</f>
        <v>10.073999999999998</v>
      </c>
      <c r="E18" s="175"/>
      <c r="H18" s="107"/>
      <c r="I18" s="107"/>
      <c r="J18" s="107"/>
      <c r="K18" s="107"/>
      <c r="L18" s="107"/>
    </row>
    <row r="19" spans="1:13" s="75" customFormat="1" ht="33" customHeight="1">
      <c r="A19" s="61" t="s">
        <v>146</v>
      </c>
      <c r="B19" s="176"/>
      <c r="C19" s="176"/>
      <c r="D19" s="177"/>
      <c r="E19" s="181"/>
      <c r="F19" s="178"/>
      <c r="G19" s="174"/>
      <c r="H19" s="79"/>
      <c r="I19" s="79"/>
    </row>
    <row r="20" spans="1:13" s="108" customFormat="1" ht="12">
      <c r="A20" s="179"/>
      <c r="B20" s="141" t="s">
        <v>141</v>
      </c>
      <c r="C20" s="191">
        <f>D18*'General Assumptions'!D$65</f>
        <v>15.513959999999997</v>
      </c>
      <c r="D20" s="192" t="s">
        <v>144</v>
      </c>
      <c r="F20" s="175"/>
      <c r="G20" s="173"/>
      <c r="H20" s="114"/>
      <c r="I20" s="114"/>
      <c r="J20" s="114"/>
      <c r="K20" s="114"/>
      <c r="L20" s="114"/>
      <c r="M20" s="114"/>
    </row>
    <row r="21" spans="1:13" s="108" customFormat="1" ht="12">
      <c r="A21" s="182"/>
      <c r="B21" s="141" t="s">
        <v>142</v>
      </c>
      <c r="C21" s="191">
        <f>C20*D15</f>
        <v>62.055839999999989</v>
      </c>
      <c r="D21" s="192" t="s">
        <v>144</v>
      </c>
      <c r="F21" s="183"/>
      <c r="G21" s="173"/>
      <c r="H21" s="114"/>
      <c r="I21" s="114"/>
      <c r="J21" s="114"/>
      <c r="K21" s="114"/>
      <c r="L21" s="114"/>
      <c r="M21" s="114"/>
    </row>
    <row r="22" spans="1:13" s="75" customFormat="1" ht="21" customHeight="1">
      <c r="A22" s="89"/>
      <c r="B22" s="90"/>
      <c r="C22" s="91"/>
      <c r="D22" s="91"/>
      <c r="E22" s="92"/>
      <c r="F22" s="92"/>
      <c r="G22" s="92"/>
      <c r="I22" s="79"/>
    </row>
    <row r="23" spans="1:13" s="93" customFormat="1" ht="21" customHeight="1">
      <c r="A23" s="60" t="s">
        <v>121</v>
      </c>
      <c r="B23" s="99"/>
      <c r="C23" s="74"/>
      <c r="D23" s="74"/>
      <c r="E23" s="75"/>
      <c r="F23" s="75"/>
      <c r="G23" s="75"/>
      <c r="I23" s="75"/>
    </row>
    <row r="24" spans="1:13" s="116" customFormat="1" ht="12.75" customHeight="1">
      <c r="B24" s="125" t="s">
        <v>117</v>
      </c>
      <c r="C24" s="552" t="s">
        <v>223</v>
      </c>
      <c r="D24" s="552"/>
      <c r="E24" s="552"/>
      <c r="F24" s="103"/>
      <c r="G24" s="117"/>
      <c r="H24" s="260"/>
      <c r="I24" s="117"/>
      <c r="J24" s="117"/>
      <c r="K24" s="117"/>
      <c r="L24" s="117"/>
      <c r="M24" s="117"/>
    </row>
    <row r="25" spans="1:13" s="116" customFormat="1" ht="12.75" customHeight="1">
      <c r="B25" s="125"/>
      <c r="C25" s="552" t="s">
        <v>224</v>
      </c>
      <c r="D25" s="552"/>
      <c r="E25" s="552"/>
      <c r="F25" s="103"/>
      <c r="G25" s="117"/>
      <c r="H25" s="260"/>
      <c r="I25" s="117"/>
      <c r="J25" s="117"/>
      <c r="K25" s="117"/>
      <c r="L25" s="117"/>
      <c r="M25" s="117"/>
    </row>
    <row r="26" spans="1:13" s="116" customFormat="1" ht="18.75" customHeight="1">
      <c r="A26" s="117"/>
      <c r="B26" s="125" t="s">
        <v>91</v>
      </c>
      <c r="C26" s="194" t="s">
        <v>255</v>
      </c>
      <c r="D26" s="103"/>
      <c r="E26" s="103"/>
      <c r="F26" s="103"/>
      <c r="G26" s="117"/>
      <c r="I26" s="117"/>
      <c r="J26" s="117"/>
      <c r="K26" s="117"/>
      <c r="L26" s="117"/>
      <c r="M26" s="117"/>
    </row>
    <row r="27" spans="1:13" ht="12.75" customHeight="1">
      <c r="C27" s="352"/>
    </row>
    <row r="28" spans="1:13" ht="12.75" customHeight="1"/>
    <row r="29" spans="1:13" ht="12.75" customHeight="1">
      <c r="C29" s="110"/>
      <c r="D29" s="110"/>
    </row>
    <row r="30" spans="1:13" ht="12.75" customHeight="1">
      <c r="C30" s="110"/>
      <c r="D30" s="110"/>
    </row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 sheet="1" objects="1" scenarios="1"/>
  <mergeCells count="10">
    <mergeCell ref="B6:C7"/>
    <mergeCell ref="B8:B9"/>
    <mergeCell ref="D6:E6"/>
    <mergeCell ref="F6:G6"/>
    <mergeCell ref="C25:E25"/>
    <mergeCell ref="C24:E24"/>
    <mergeCell ref="B14:C14"/>
    <mergeCell ref="B15:C15"/>
    <mergeCell ref="B11:C11"/>
    <mergeCell ref="B12:C12"/>
  </mergeCells>
  <phoneticPr fontId="0" type="noConversion"/>
  <hyperlinks>
    <hyperlink ref="C24:E24" r:id="rId1" display="- ENERGY STAR level: ENERGY STAR specification V2.0"/>
    <hyperlink ref="C25:E25" r:id="rId2" display="- Conventional: ENERGY STAR specification V1.1"/>
  </hyperlinks>
  <pageMargins left="0.75" right="0.75" top="0.75" bottom="0.75" header="0.5" footer="0.25"/>
  <pageSetup orientation="landscape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907CD79-E95E-4A7A-9680-93429AD05354}">
            <xm:f>INPUTS!$C$34=0</xm:f>
            <x14:dxf>
              <font>
                <color theme="0" tint="-0.14996795556505021"/>
              </font>
            </x14:dxf>
          </x14:cfRule>
          <xm:sqref>B3:D4 B6:G9 B11:E12 B14:D15 B17:D18 B20:D21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2"/>
    <pageSetUpPr fitToPage="1"/>
  </sheetPr>
  <dimension ref="A1:O73"/>
  <sheetViews>
    <sheetView showGridLines="0" showRowColHeaders="0" zoomScaleNormal="100" workbookViewId="0">
      <selection activeCell="F76" sqref="F76"/>
    </sheetView>
  </sheetViews>
  <sheetFormatPr defaultColWidth="14.28515625" defaultRowHeight="12.75" customHeight="1"/>
  <cols>
    <col min="1" max="1" width="3.5703125" style="94" customWidth="1"/>
    <col min="2" max="2" width="19.28515625" style="99" customWidth="1"/>
    <col min="3" max="4" width="18.7109375" style="100" customWidth="1"/>
    <col min="5" max="5" width="8.42578125" style="58" customWidth="1"/>
    <col min="6" max="6" width="14.85546875" style="58" customWidth="1"/>
    <col min="7" max="7" width="11" style="58" customWidth="1"/>
    <col min="8" max="8" width="11.7109375" style="58" customWidth="1"/>
    <col min="9" max="9" width="12.85546875" style="58" customWidth="1"/>
    <col min="10" max="10" width="7.5703125" style="58" customWidth="1"/>
    <col min="11" max="11" width="6.140625" style="58" customWidth="1"/>
    <col min="12" max="12" width="6.5703125" style="58" customWidth="1"/>
    <col min="13" max="15" width="14.28515625" style="58" customWidth="1"/>
    <col min="16" max="16384" width="14.28515625" style="58"/>
  </cols>
  <sheetData>
    <row r="1" spans="1:15" ht="30" customHeight="1">
      <c r="A1" s="98" t="s">
        <v>120</v>
      </c>
    </row>
    <row r="2" spans="1:15" s="99" customFormat="1" ht="22.5" customHeight="1">
      <c r="A2" s="61" t="s">
        <v>152</v>
      </c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2.75" customHeight="1">
      <c r="A3" s="151"/>
      <c r="B3" s="152" t="s">
        <v>13</v>
      </c>
      <c r="C3" s="76">
        <v>1</v>
      </c>
      <c r="D3" s="77" t="str">
        <f>IF(C3=1,B4,B5)</f>
        <v>Commercial</v>
      </c>
      <c r="E3" s="153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2.75" customHeight="1">
      <c r="A4" s="441">
        <v>1</v>
      </c>
      <c r="B4" s="8" t="s">
        <v>2</v>
      </c>
      <c r="C4" s="9"/>
      <c r="D4" s="10"/>
      <c r="E4" s="5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441">
        <v>2</v>
      </c>
      <c r="B5" s="8" t="s">
        <v>3</v>
      </c>
      <c r="C5" s="10"/>
      <c r="D5" s="10"/>
      <c r="E5" s="5"/>
      <c r="G5" s="4"/>
      <c r="H5" s="4"/>
      <c r="I5" s="4"/>
      <c r="J5" s="4"/>
      <c r="K5" s="4"/>
      <c r="L5" s="4"/>
      <c r="M5" s="4"/>
      <c r="N5" s="4"/>
      <c r="O5" s="4"/>
    </row>
    <row r="6" spans="1:15" ht="33" customHeight="1">
      <c r="A6" s="61" t="s">
        <v>153</v>
      </c>
      <c r="C6" s="101"/>
      <c r="D6" s="102"/>
      <c r="E6" s="5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151"/>
      <c r="B7" s="155" t="s">
        <v>13</v>
      </c>
      <c r="C7" s="81">
        <v>1</v>
      </c>
      <c r="D7" s="82" t="str">
        <f>VLOOKUP($C$7,$A$10:$C$61,2)</f>
        <v>U.S. average</v>
      </c>
      <c r="E7" s="11"/>
      <c r="G7" s="4"/>
      <c r="H7" s="4"/>
      <c r="I7" s="4"/>
      <c r="J7" s="4"/>
      <c r="K7" s="4"/>
      <c r="L7" s="4"/>
      <c r="M7" s="4"/>
      <c r="N7" s="4"/>
      <c r="O7" s="4"/>
    </row>
    <row r="8" spans="1:15" ht="12.75" customHeight="1">
      <c r="A8" s="151"/>
      <c r="B8" s="156"/>
      <c r="C8" s="83" t="str">
        <f>D3</f>
        <v>Commercial</v>
      </c>
      <c r="D8" s="84">
        <f>VLOOKUP($C$7,$A$10:$D$61,IF(C3=1,3,4))</f>
        <v>0.12790000000000001</v>
      </c>
      <c r="E8" s="11"/>
      <c r="G8" s="4"/>
      <c r="H8" s="4"/>
      <c r="I8" s="4"/>
      <c r="J8" s="4"/>
      <c r="K8" s="4"/>
      <c r="L8" s="4"/>
      <c r="M8" s="4"/>
      <c r="N8" s="4"/>
      <c r="O8" s="4"/>
    </row>
    <row r="9" spans="1:15" ht="12.75" customHeight="1">
      <c r="B9" s="95" t="s">
        <v>84</v>
      </c>
      <c r="C9" s="96" t="s">
        <v>2</v>
      </c>
      <c r="D9" s="97" t="s">
        <v>3</v>
      </c>
      <c r="E9" s="157"/>
    </row>
    <row r="10" spans="1:15" ht="12.75" customHeight="1">
      <c r="A10" s="442">
        <v>1</v>
      </c>
      <c r="B10" s="158" t="s">
        <v>65</v>
      </c>
      <c r="C10" s="407">
        <v>0.12790000000000001</v>
      </c>
      <c r="D10" s="407">
        <v>1.046</v>
      </c>
      <c r="E10" s="157"/>
    </row>
    <row r="11" spans="1:15" ht="12.75" customHeight="1">
      <c r="A11" s="442">
        <f>A10+1</f>
        <v>2</v>
      </c>
      <c r="B11" s="158" t="s">
        <v>14</v>
      </c>
      <c r="C11" s="407">
        <v>0.1181</v>
      </c>
      <c r="D11" s="407">
        <v>1.6719999999999999</v>
      </c>
      <c r="E11" s="157"/>
      <c r="J11" s="408"/>
      <c r="K11" s="408"/>
    </row>
    <row r="12" spans="1:15" ht="12.75" customHeight="1">
      <c r="A12" s="442">
        <f t="shared" ref="A12:A61" si="0">A11+1</f>
        <v>3</v>
      </c>
      <c r="B12" s="158" t="s">
        <v>15</v>
      </c>
      <c r="C12" s="407">
        <v>0.2019</v>
      </c>
      <c r="D12" s="407">
        <v>1.02</v>
      </c>
      <c r="E12" s="157"/>
      <c r="J12" s="408"/>
      <c r="K12" s="408"/>
    </row>
    <row r="13" spans="1:15" ht="12.75" customHeight="1">
      <c r="A13" s="442">
        <f t="shared" si="0"/>
        <v>4</v>
      </c>
      <c r="B13" s="158" t="s">
        <v>16</v>
      </c>
      <c r="C13" s="407">
        <v>0.123</v>
      </c>
      <c r="D13" s="407">
        <v>1.9530000000000001</v>
      </c>
      <c r="E13" s="157"/>
      <c r="J13" s="408"/>
      <c r="K13" s="408"/>
    </row>
    <row r="14" spans="1:15" ht="12.75" customHeight="1">
      <c r="A14" s="442">
        <f t="shared" si="0"/>
        <v>5</v>
      </c>
      <c r="B14" s="158" t="s">
        <v>17</v>
      </c>
      <c r="C14" s="407">
        <v>9.8699999999999996E-2</v>
      </c>
      <c r="D14" s="407">
        <v>1.3939999999999999</v>
      </c>
      <c r="E14" s="157"/>
      <c r="J14" s="408"/>
      <c r="K14" s="408"/>
    </row>
    <row r="15" spans="1:15" ht="12.75" customHeight="1">
      <c r="A15" s="442">
        <f t="shared" si="0"/>
        <v>6</v>
      </c>
      <c r="B15" s="158" t="s">
        <v>18</v>
      </c>
      <c r="C15" s="407">
        <v>0.1699</v>
      </c>
      <c r="D15" s="407">
        <v>1.1419999999999999</v>
      </c>
      <c r="E15" s="157"/>
      <c r="J15" s="408"/>
      <c r="K15" s="408"/>
    </row>
    <row r="16" spans="1:15" ht="12.75" customHeight="1">
      <c r="A16" s="442">
        <f t="shared" si="0"/>
        <v>7</v>
      </c>
      <c r="B16" s="158" t="s">
        <v>19</v>
      </c>
      <c r="C16" s="407">
        <v>0.1203</v>
      </c>
      <c r="D16" s="407">
        <v>0.97299999999999998</v>
      </c>
      <c r="E16" s="157"/>
      <c r="J16" s="408"/>
      <c r="K16" s="408"/>
    </row>
    <row r="17" spans="1:15" ht="12.75" customHeight="1">
      <c r="A17" s="442">
        <f t="shared" si="0"/>
        <v>8</v>
      </c>
      <c r="B17" s="158" t="s">
        <v>20</v>
      </c>
      <c r="C17" s="407">
        <v>0.20979999999999999</v>
      </c>
      <c r="D17" s="407">
        <v>1.415</v>
      </c>
      <c r="E17" s="157"/>
      <c r="J17" s="408"/>
      <c r="K17" s="408"/>
    </row>
    <row r="18" spans="1:15" ht="12.75" customHeight="1">
      <c r="A18" s="442">
        <f t="shared" si="0"/>
        <v>9</v>
      </c>
      <c r="B18" s="158" t="s">
        <v>21</v>
      </c>
      <c r="C18" s="407">
        <v>0.1346</v>
      </c>
      <c r="D18" s="407">
        <v>1.62</v>
      </c>
      <c r="E18" s="157"/>
      <c r="J18" s="408"/>
      <c r="K18" s="408"/>
    </row>
    <row r="19" spans="1:15" ht="12.75" customHeight="1">
      <c r="A19" s="442">
        <f t="shared" si="0"/>
        <v>10</v>
      </c>
      <c r="B19" s="158" t="s">
        <v>151</v>
      </c>
      <c r="C19" s="407">
        <v>0.12859999999999999</v>
      </c>
      <c r="D19" s="407">
        <v>1.458</v>
      </c>
      <c r="E19" s="157"/>
      <c r="J19" s="408"/>
      <c r="K19" s="408"/>
    </row>
    <row r="20" spans="1:15" ht="12.75" customHeight="1">
      <c r="A20" s="442">
        <f t="shared" si="0"/>
        <v>11</v>
      </c>
      <c r="B20" s="158" t="s">
        <v>22</v>
      </c>
      <c r="C20" s="407">
        <v>0.1177</v>
      </c>
      <c r="D20" s="407">
        <v>2.0579999999999998</v>
      </c>
      <c r="E20" s="157"/>
      <c r="J20" s="408"/>
      <c r="K20" s="408"/>
    </row>
    <row r="21" spans="1:15" ht="12.75" customHeight="1">
      <c r="A21" s="442">
        <f t="shared" si="0"/>
        <v>12</v>
      </c>
      <c r="B21" s="158" t="s">
        <v>23</v>
      </c>
      <c r="C21" s="407">
        <v>0.1157</v>
      </c>
      <c r="D21" s="407">
        <v>1.8460000000000001</v>
      </c>
      <c r="E21" s="157"/>
      <c r="J21" s="408"/>
      <c r="K21" s="408"/>
    </row>
    <row r="22" spans="1:15" ht="12.75" customHeight="1">
      <c r="A22" s="442">
        <f t="shared" si="0"/>
        <v>13</v>
      </c>
      <c r="B22" s="158" t="s">
        <v>24</v>
      </c>
      <c r="C22" s="407">
        <v>0.29870000000000002</v>
      </c>
      <c r="D22" s="407">
        <v>4.0129999999999999</v>
      </c>
      <c r="E22" s="157"/>
      <c r="J22" s="408"/>
      <c r="K22" s="408"/>
    </row>
    <row r="23" spans="1:15" ht="12.75" customHeight="1">
      <c r="A23" s="442">
        <f t="shared" si="0"/>
        <v>14</v>
      </c>
      <c r="B23" s="158" t="s">
        <v>25</v>
      </c>
      <c r="C23" s="407">
        <v>0.1002</v>
      </c>
      <c r="D23" s="407">
        <v>0.92700000000000005</v>
      </c>
      <c r="E23" s="157"/>
      <c r="J23" s="408"/>
      <c r="K23" s="408"/>
      <c r="L23" s="159"/>
      <c r="M23" s="159"/>
      <c r="N23" s="159"/>
      <c r="O23" s="159"/>
    </row>
    <row r="24" spans="1:15" ht="12.75" customHeight="1">
      <c r="A24" s="442">
        <f t="shared" si="0"/>
        <v>15</v>
      </c>
      <c r="B24" s="158" t="s">
        <v>26</v>
      </c>
      <c r="C24" s="407">
        <v>0.12540000000000001</v>
      </c>
      <c r="D24" s="407">
        <v>1.0489999999999999</v>
      </c>
      <c r="E24" s="157"/>
      <c r="J24" s="408"/>
      <c r="K24" s="408"/>
    </row>
    <row r="25" spans="1:15" ht="12.75" customHeight="1">
      <c r="A25" s="442">
        <f t="shared" si="0"/>
        <v>16</v>
      </c>
      <c r="B25" s="158" t="s">
        <v>27</v>
      </c>
      <c r="C25" s="407">
        <v>0.112</v>
      </c>
      <c r="D25" s="407">
        <v>1.1240000000000001</v>
      </c>
      <c r="E25" s="157"/>
      <c r="J25" s="408"/>
      <c r="K25" s="408"/>
    </row>
    <row r="26" spans="1:15" ht="12.75" customHeight="1">
      <c r="A26" s="442">
        <f t="shared" si="0"/>
        <v>17</v>
      </c>
      <c r="B26" s="158" t="s">
        <v>28</v>
      </c>
      <c r="C26" s="407">
        <v>0.1201</v>
      </c>
      <c r="D26" s="407">
        <v>1.1100000000000001</v>
      </c>
      <c r="E26" s="157"/>
      <c r="J26" s="408"/>
      <c r="K26" s="408"/>
    </row>
    <row r="27" spans="1:15" ht="12.75" customHeight="1">
      <c r="A27" s="442">
        <f t="shared" si="0"/>
        <v>18</v>
      </c>
      <c r="B27" s="158" t="s">
        <v>29</v>
      </c>
      <c r="C27" s="407">
        <v>0.1231</v>
      </c>
      <c r="D27" s="407">
        <v>1.425</v>
      </c>
      <c r="E27" s="157"/>
      <c r="J27" s="408"/>
      <c r="K27" s="408"/>
    </row>
    <row r="28" spans="1:15" ht="12.75" customHeight="1">
      <c r="A28" s="442">
        <f t="shared" si="0"/>
        <v>19</v>
      </c>
      <c r="B28" s="158" t="s">
        <v>30</v>
      </c>
      <c r="C28" s="407">
        <v>0.1008</v>
      </c>
      <c r="D28" s="407">
        <v>1.528</v>
      </c>
      <c r="E28" s="157"/>
      <c r="J28" s="408"/>
      <c r="K28" s="408"/>
    </row>
    <row r="29" spans="1:15" ht="12.75" customHeight="1">
      <c r="A29" s="442">
        <f t="shared" si="0"/>
        <v>20</v>
      </c>
      <c r="B29" s="158" t="s">
        <v>31</v>
      </c>
      <c r="C29" s="407">
        <v>9.2499999999999999E-2</v>
      </c>
      <c r="D29" s="407">
        <v>1.262</v>
      </c>
      <c r="E29" s="157"/>
      <c r="J29" s="408"/>
      <c r="K29" s="408"/>
    </row>
    <row r="30" spans="1:15" ht="12.75" customHeight="1">
      <c r="A30" s="442">
        <f t="shared" si="0"/>
        <v>21</v>
      </c>
      <c r="B30" s="158" t="s">
        <v>32</v>
      </c>
      <c r="C30" s="407">
        <v>0.15609999999999999</v>
      </c>
      <c r="D30" s="407">
        <v>1.829</v>
      </c>
      <c r="E30" s="157"/>
      <c r="J30" s="408"/>
      <c r="K30" s="408"/>
    </row>
    <row r="31" spans="1:15" ht="12.75" customHeight="1">
      <c r="A31" s="442">
        <f t="shared" si="0"/>
        <v>22</v>
      </c>
      <c r="B31" s="158" t="s">
        <v>33</v>
      </c>
      <c r="C31" s="407">
        <v>0.1384</v>
      </c>
      <c r="D31" s="407">
        <v>1.4450000000000001</v>
      </c>
      <c r="E31" s="157"/>
      <c r="J31" s="408"/>
      <c r="K31" s="408"/>
    </row>
    <row r="32" spans="1:15" ht="12.75" customHeight="1">
      <c r="A32" s="442">
        <f t="shared" si="0"/>
        <v>23</v>
      </c>
      <c r="B32" s="158" t="s">
        <v>34</v>
      </c>
      <c r="C32" s="407">
        <v>0.19819999999999999</v>
      </c>
      <c r="D32" s="407">
        <v>1.3149999999999999</v>
      </c>
      <c r="E32" s="157"/>
      <c r="J32" s="408"/>
      <c r="K32" s="408"/>
    </row>
    <row r="33" spans="1:11" ht="12.75" customHeight="1">
      <c r="A33" s="442">
        <f t="shared" si="0"/>
        <v>24</v>
      </c>
      <c r="B33" s="158" t="s">
        <v>35</v>
      </c>
      <c r="C33" s="407">
        <v>0.1444</v>
      </c>
      <c r="D33" s="407">
        <v>1.028</v>
      </c>
      <c r="E33" s="157"/>
      <c r="J33" s="408"/>
      <c r="K33" s="408"/>
    </row>
    <row r="34" spans="1:11" ht="12.75" customHeight="1">
      <c r="A34" s="442">
        <f t="shared" si="0"/>
        <v>25</v>
      </c>
      <c r="B34" s="158" t="s">
        <v>36</v>
      </c>
      <c r="C34" s="407">
        <v>0.1236</v>
      </c>
      <c r="D34" s="407">
        <v>1.044</v>
      </c>
      <c r="E34" s="157"/>
      <c r="J34" s="408"/>
      <c r="K34" s="408"/>
    </row>
    <row r="35" spans="1:11" ht="12.75" customHeight="1">
      <c r="A35" s="442">
        <f t="shared" si="0"/>
        <v>26</v>
      </c>
      <c r="B35" s="158" t="s">
        <v>37</v>
      </c>
      <c r="C35" s="407">
        <v>0.11310000000000001</v>
      </c>
      <c r="D35" s="407">
        <v>1.198</v>
      </c>
      <c r="E35" s="157"/>
      <c r="J35" s="408"/>
      <c r="K35" s="408"/>
    </row>
    <row r="36" spans="1:11" ht="12.75" customHeight="1">
      <c r="A36" s="442">
        <f t="shared" si="0"/>
        <v>27</v>
      </c>
      <c r="B36" s="158" t="s">
        <v>38</v>
      </c>
      <c r="C36" s="407">
        <v>0.1106</v>
      </c>
      <c r="D36" s="407">
        <v>1.639</v>
      </c>
      <c r="E36" s="157"/>
      <c r="J36" s="408"/>
      <c r="K36" s="408"/>
    </row>
    <row r="37" spans="1:11" ht="12.75" customHeight="1">
      <c r="A37" s="442">
        <f t="shared" si="0"/>
        <v>28</v>
      </c>
      <c r="B37" s="158" t="s">
        <v>39</v>
      </c>
      <c r="C37" s="407">
        <v>0.11020000000000001</v>
      </c>
      <c r="D37" s="407">
        <v>0.91900000000000004</v>
      </c>
      <c r="E37" s="157"/>
      <c r="J37" s="408"/>
      <c r="K37" s="408"/>
    </row>
    <row r="38" spans="1:11" ht="12.75" customHeight="1">
      <c r="A38" s="442">
        <f t="shared" si="0"/>
        <v>29</v>
      </c>
      <c r="B38" s="158" t="s">
        <v>40</v>
      </c>
      <c r="C38" s="407">
        <v>0.10929999999999999</v>
      </c>
      <c r="D38" s="407">
        <v>1.1180000000000001</v>
      </c>
      <c r="E38" s="157"/>
      <c r="J38" s="408"/>
      <c r="K38" s="408"/>
    </row>
    <row r="39" spans="1:11" ht="12.75" customHeight="1">
      <c r="A39" s="442">
        <f t="shared" si="0"/>
        <v>30</v>
      </c>
      <c r="B39" s="158" t="s">
        <v>41</v>
      </c>
      <c r="C39" s="407">
        <v>0.128</v>
      </c>
      <c r="D39" s="407">
        <v>1.3919999999999999</v>
      </c>
      <c r="E39" s="157"/>
      <c r="J39" s="408"/>
      <c r="K39" s="408"/>
    </row>
    <row r="40" spans="1:11" ht="12.75" customHeight="1">
      <c r="A40" s="442">
        <f t="shared" si="0"/>
        <v>31</v>
      </c>
      <c r="B40" s="158" t="s">
        <v>42</v>
      </c>
      <c r="C40" s="407">
        <v>0.1857</v>
      </c>
      <c r="D40" s="407">
        <v>1.7529999999999999</v>
      </c>
      <c r="E40" s="157"/>
      <c r="J40" s="408"/>
      <c r="K40" s="408"/>
    </row>
    <row r="41" spans="1:11" ht="12.75" customHeight="1">
      <c r="A41" s="442">
        <f t="shared" si="0"/>
        <v>32</v>
      </c>
      <c r="B41" s="158" t="s">
        <v>43</v>
      </c>
      <c r="C41" s="407">
        <v>0.15989999999999999</v>
      </c>
      <c r="D41" s="407">
        <v>0.97099999999999997</v>
      </c>
      <c r="E41" s="157"/>
      <c r="J41" s="408"/>
      <c r="K41" s="408"/>
    </row>
    <row r="42" spans="1:11" ht="12.75" customHeight="1">
      <c r="A42" s="442">
        <f t="shared" si="0"/>
        <v>33</v>
      </c>
      <c r="B42" s="158" t="s">
        <v>44</v>
      </c>
      <c r="C42" s="407">
        <v>0.12670000000000001</v>
      </c>
      <c r="D42" s="407">
        <v>1.06</v>
      </c>
      <c r="E42" s="157"/>
      <c r="J42" s="408"/>
      <c r="K42" s="408"/>
    </row>
    <row r="43" spans="1:11" ht="12.75" customHeight="1">
      <c r="A43" s="442">
        <f t="shared" si="0"/>
        <v>34</v>
      </c>
      <c r="B43" s="158" t="s">
        <v>45</v>
      </c>
      <c r="C43" s="407">
        <v>0.18690000000000001</v>
      </c>
      <c r="D43" s="407">
        <v>1.3160000000000001</v>
      </c>
      <c r="E43" s="157"/>
      <c r="J43" s="408"/>
      <c r="K43" s="408"/>
    </row>
    <row r="44" spans="1:11" ht="12.75" customHeight="1">
      <c r="A44" s="442">
        <f t="shared" si="0"/>
        <v>35</v>
      </c>
      <c r="B44" s="158" t="s">
        <v>46</v>
      </c>
      <c r="C44" s="407">
        <v>0.1135</v>
      </c>
      <c r="D44" s="407">
        <v>1.4850000000000001</v>
      </c>
      <c r="E44" s="157"/>
      <c r="J44" s="408"/>
      <c r="K44" s="408"/>
    </row>
    <row r="45" spans="1:11" ht="12.75" customHeight="1">
      <c r="A45" s="442">
        <f t="shared" si="0"/>
        <v>36</v>
      </c>
      <c r="B45" s="158" t="s">
        <v>47</v>
      </c>
      <c r="C45" s="407">
        <v>9.8599999999999993E-2</v>
      </c>
      <c r="D45" s="407">
        <v>1.0389999999999999</v>
      </c>
      <c r="E45" s="157"/>
      <c r="J45" s="408"/>
      <c r="K45" s="408"/>
    </row>
    <row r="46" spans="1:11" ht="12.75" customHeight="1">
      <c r="A46" s="442">
        <f t="shared" si="0"/>
        <v>37</v>
      </c>
      <c r="B46" s="158" t="s">
        <v>48</v>
      </c>
      <c r="C46" s="407">
        <v>0.1265</v>
      </c>
      <c r="D46" s="407">
        <v>1.4410000000000001</v>
      </c>
      <c r="E46" s="157"/>
      <c r="J46" s="408"/>
      <c r="K46" s="408"/>
    </row>
    <row r="47" spans="1:11" ht="12.75" customHeight="1">
      <c r="A47" s="442">
        <f t="shared" si="0"/>
        <v>38</v>
      </c>
      <c r="B47" s="158" t="s">
        <v>49</v>
      </c>
      <c r="C47" s="407">
        <v>0.1009</v>
      </c>
      <c r="D47" s="407">
        <v>1.5980000000000001</v>
      </c>
      <c r="E47" s="157"/>
      <c r="J47" s="408"/>
      <c r="K47" s="408"/>
    </row>
    <row r="48" spans="1:11" ht="12.75" customHeight="1">
      <c r="A48" s="442">
        <f t="shared" si="0"/>
        <v>39</v>
      </c>
      <c r="B48" s="158" t="s">
        <v>50</v>
      </c>
      <c r="C48" s="407">
        <v>0.1069</v>
      </c>
      <c r="D48" s="407">
        <v>1.3620000000000001</v>
      </c>
      <c r="E48" s="157"/>
      <c r="J48" s="408"/>
      <c r="K48" s="408"/>
    </row>
    <row r="49" spans="1:15" ht="12.75" customHeight="1">
      <c r="A49" s="442">
        <f t="shared" si="0"/>
        <v>40</v>
      </c>
      <c r="B49" s="158" t="s">
        <v>51</v>
      </c>
      <c r="C49" s="407">
        <v>0.13789999999999999</v>
      </c>
      <c r="D49" s="407">
        <v>1.349</v>
      </c>
      <c r="E49" s="157"/>
      <c r="J49" s="408"/>
      <c r="K49" s="408"/>
    </row>
    <row r="50" spans="1:15" ht="12.75" customHeight="1">
      <c r="A50" s="442">
        <f t="shared" si="0"/>
        <v>41</v>
      </c>
      <c r="B50" s="158" t="s">
        <v>52</v>
      </c>
      <c r="C50" s="407">
        <v>0.19239999999999999</v>
      </c>
      <c r="D50" s="407">
        <v>1.637</v>
      </c>
      <c r="E50" s="157"/>
      <c r="J50" s="408"/>
      <c r="K50" s="408"/>
    </row>
    <row r="51" spans="1:15" ht="12.75" customHeight="1">
      <c r="A51" s="442">
        <f t="shared" si="0"/>
        <v>42</v>
      </c>
      <c r="B51" s="158" t="s">
        <v>53</v>
      </c>
      <c r="C51" s="407">
        <v>0.1245</v>
      </c>
      <c r="D51" s="407">
        <v>1.758</v>
      </c>
      <c r="E51" s="157"/>
      <c r="J51" s="408"/>
      <c r="K51" s="408"/>
    </row>
    <row r="52" spans="1:15" ht="12.75" customHeight="1">
      <c r="A52" s="442">
        <f t="shared" si="0"/>
        <v>43</v>
      </c>
      <c r="B52" s="158" t="s">
        <v>54</v>
      </c>
      <c r="C52" s="407">
        <v>0.11020000000000001</v>
      </c>
      <c r="D52" s="407">
        <v>1.0189999999999999</v>
      </c>
      <c r="E52" s="157"/>
      <c r="J52" s="408"/>
      <c r="K52" s="408"/>
    </row>
    <row r="53" spans="1:15" ht="12.75" customHeight="1">
      <c r="A53" s="442">
        <f t="shared" si="0"/>
        <v>44</v>
      </c>
      <c r="B53" s="158" t="s">
        <v>55</v>
      </c>
      <c r="C53" s="407">
        <v>0.1027</v>
      </c>
      <c r="D53" s="407">
        <v>1.286</v>
      </c>
      <c r="E53" s="157"/>
      <c r="J53" s="408"/>
      <c r="K53" s="408"/>
    </row>
    <row r="54" spans="1:15" ht="12.75" customHeight="1">
      <c r="A54" s="442">
        <f t="shared" si="0"/>
        <v>45</v>
      </c>
      <c r="B54" s="158" t="s">
        <v>56</v>
      </c>
      <c r="C54" s="407">
        <v>0.1167</v>
      </c>
      <c r="D54" s="407">
        <v>1.45</v>
      </c>
      <c r="E54" s="157"/>
      <c r="J54" s="408"/>
      <c r="K54" s="408"/>
    </row>
    <row r="55" spans="1:15" ht="12.75" customHeight="1">
      <c r="A55" s="442">
        <f t="shared" si="0"/>
        <v>46</v>
      </c>
      <c r="B55" s="158" t="s">
        <v>57</v>
      </c>
      <c r="C55" s="407">
        <v>0.11020000000000001</v>
      </c>
      <c r="D55" s="407">
        <v>1.014</v>
      </c>
      <c r="E55" s="157"/>
      <c r="J55" s="408"/>
      <c r="K55" s="408"/>
    </row>
    <row r="56" spans="1:15" ht="12.75" customHeight="1">
      <c r="A56" s="442">
        <f t="shared" si="0"/>
        <v>47</v>
      </c>
      <c r="B56" s="158" t="s">
        <v>58</v>
      </c>
      <c r="C56" s="407">
        <v>0.17069999999999999</v>
      </c>
      <c r="D56" s="407">
        <v>1.7010000000000001</v>
      </c>
      <c r="E56" s="157"/>
      <c r="J56" s="408"/>
      <c r="K56" s="408"/>
    </row>
    <row r="57" spans="1:15" ht="12.75" customHeight="1">
      <c r="A57" s="442">
        <f t="shared" si="0"/>
        <v>48</v>
      </c>
      <c r="B57" s="158" t="s">
        <v>59</v>
      </c>
      <c r="C57" s="407">
        <v>0.1139</v>
      </c>
      <c r="D57" s="407">
        <v>1.458</v>
      </c>
      <c r="E57" s="157"/>
      <c r="J57" s="408"/>
      <c r="K57" s="408"/>
    </row>
    <row r="58" spans="1:15" ht="12.75" customHeight="1">
      <c r="A58" s="442">
        <f t="shared" si="0"/>
        <v>49</v>
      </c>
      <c r="B58" s="158" t="s">
        <v>60</v>
      </c>
      <c r="C58" s="407">
        <v>8.9700000000000002E-2</v>
      </c>
      <c r="D58" s="407">
        <v>1.125</v>
      </c>
      <c r="E58" s="157"/>
      <c r="J58" s="408"/>
      <c r="K58" s="408"/>
    </row>
    <row r="59" spans="1:15" ht="12.75" customHeight="1">
      <c r="A59" s="442">
        <f t="shared" si="0"/>
        <v>50</v>
      </c>
      <c r="B59" s="158" t="s">
        <v>61</v>
      </c>
      <c r="C59" s="407">
        <v>0.10050000000000001</v>
      </c>
      <c r="D59" s="407">
        <v>1.32</v>
      </c>
      <c r="E59" s="157"/>
      <c r="J59" s="408"/>
      <c r="K59" s="408"/>
    </row>
    <row r="60" spans="1:15" ht="12.75" customHeight="1">
      <c r="A60" s="442">
        <f t="shared" si="0"/>
        <v>51</v>
      </c>
      <c r="B60" s="158" t="s">
        <v>62</v>
      </c>
      <c r="C60" s="407">
        <v>0.1444</v>
      </c>
      <c r="D60" s="407">
        <v>1.028</v>
      </c>
      <c r="E60" s="157"/>
      <c r="J60" s="408"/>
      <c r="K60" s="408"/>
    </row>
    <row r="61" spans="1:15" ht="12.75" customHeight="1">
      <c r="A61" s="442">
        <f t="shared" si="0"/>
        <v>52</v>
      </c>
      <c r="B61" s="158" t="s">
        <v>63</v>
      </c>
      <c r="C61" s="407">
        <v>0.11020000000000001</v>
      </c>
      <c r="D61" s="407">
        <v>1.1060000000000001</v>
      </c>
      <c r="E61" s="157"/>
      <c r="J61" s="408"/>
      <c r="K61" s="408"/>
    </row>
    <row r="62" spans="1:15" ht="33" customHeight="1">
      <c r="A62" s="61" t="s">
        <v>154</v>
      </c>
      <c r="C62" s="58"/>
      <c r="D62" s="102"/>
      <c r="E62" s="157"/>
    </row>
    <row r="63" spans="1:15" ht="14.25" customHeight="1">
      <c r="A63" s="61"/>
      <c r="B63" s="301">
        <v>0.04</v>
      </c>
      <c r="C63" s="160"/>
      <c r="D63" s="102"/>
      <c r="E63" s="5"/>
      <c r="G63" s="4"/>
      <c r="H63" s="4"/>
      <c r="I63" s="4"/>
    </row>
    <row r="64" spans="1:15" ht="33" customHeight="1">
      <c r="A64" s="61" t="s">
        <v>157</v>
      </c>
      <c r="C64" s="101"/>
      <c r="D64" s="102"/>
      <c r="E64" s="5"/>
      <c r="G64" s="4"/>
      <c r="H64" s="4"/>
      <c r="I64" s="4"/>
      <c r="J64" s="4"/>
      <c r="K64" s="4"/>
      <c r="L64" s="4"/>
      <c r="M64" s="4"/>
      <c r="N64" s="4"/>
      <c r="O64" s="4"/>
    </row>
    <row r="65" spans="1:15" s="4" customFormat="1" ht="14.25" customHeight="1">
      <c r="B65" s="11" t="s">
        <v>86</v>
      </c>
      <c r="C65" s="9"/>
      <c r="D65" s="409">
        <v>1.54</v>
      </c>
      <c r="E65" s="11" t="s">
        <v>87</v>
      </c>
    </row>
    <row r="66" spans="1:15" s="10" customFormat="1" ht="14.25" customHeight="1">
      <c r="B66" s="12" t="s">
        <v>88</v>
      </c>
      <c r="C66" s="9"/>
      <c r="D66" s="410">
        <v>10471</v>
      </c>
      <c r="E66" s="11" t="s">
        <v>143</v>
      </c>
      <c r="F66" s="161"/>
      <c r="H66" s="171" t="s">
        <v>160</v>
      </c>
      <c r="I66" s="367">
        <f>RESULTS!H28/D66</f>
        <v>0</v>
      </c>
      <c r="K66" s="170" t="s">
        <v>161</v>
      </c>
      <c r="M66" s="366" t="str">
        <f>IF(I66&lt;0.95,("reduction of not driving your car for "&amp;IF(I66*365&lt;0.5,"less than 1",ROUND(I66*365,0))&amp;IF(I66*365&lt;1.5," day"," days")),"of "&amp;ROUND(I66,IF(I66&lt;9.5,1,0))&amp;IF(I66&lt;1.05," car"," cars"))</f>
        <v>reduction of not driving your car for less than 1 day</v>
      </c>
    </row>
    <row r="67" spans="1:15" ht="21" customHeight="1">
      <c r="A67" s="162"/>
      <c r="B67" s="163"/>
      <c r="C67" s="164"/>
      <c r="D67" s="164"/>
      <c r="E67" s="165"/>
      <c r="F67" s="165"/>
      <c r="G67" s="165"/>
      <c r="H67" s="165"/>
      <c r="I67" s="165"/>
      <c r="J67" s="165"/>
      <c r="K67" s="165"/>
      <c r="L67" s="165"/>
      <c r="M67" s="165"/>
      <c r="N67" s="4"/>
      <c r="O67" s="4"/>
    </row>
    <row r="68" spans="1:15" s="166" customFormat="1" ht="21" customHeight="1">
      <c r="A68" s="60" t="s">
        <v>121</v>
      </c>
      <c r="B68" s="99"/>
      <c r="C68" s="424"/>
      <c r="D68" s="424"/>
      <c r="E68" s="425"/>
      <c r="F68" s="425"/>
      <c r="G68" s="425"/>
      <c r="H68" s="425"/>
      <c r="I68" s="425"/>
      <c r="J68" s="426"/>
      <c r="K68" s="58"/>
      <c r="L68" s="58"/>
      <c r="M68" s="58"/>
      <c r="N68" s="58"/>
      <c r="O68" s="58"/>
    </row>
    <row r="69" spans="1:15" s="166" customFormat="1" ht="12.75" customHeight="1">
      <c r="A69" s="58"/>
      <c r="B69" s="469" t="s">
        <v>155</v>
      </c>
      <c r="C69" s="611" t="s">
        <v>380</v>
      </c>
      <c r="D69" s="612"/>
      <c r="E69" s="612"/>
      <c r="F69" s="612"/>
      <c r="G69" s="612"/>
      <c r="H69" s="612"/>
      <c r="I69" s="612"/>
      <c r="J69" s="612"/>
      <c r="K69" s="422"/>
      <c r="L69" s="411"/>
      <c r="M69" s="153"/>
      <c r="N69" s="58"/>
      <c r="O69" s="58"/>
    </row>
    <row r="70" spans="1:15" s="166" customFormat="1" ht="12.75" customHeight="1">
      <c r="A70" s="58"/>
      <c r="B70" s="469"/>
      <c r="C70" s="611" t="s">
        <v>381</v>
      </c>
      <c r="D70" s="613"/>
      <c r="E70" s="613"/>
      <c r="F70" s="613"/>
      <c r="G70" s="613"/>
      <c r="H70" s="613"/>
      <c r="I70" s="613"/>
      <c r="J70" s="613"/>
      <c r="K70" s="421"/>
      <c r="L70" s="411"/>
      <c r="M70" s="169"/>
      <c r="N70" s="58"/>
      <c r="O70" s="58"/>
    </row>
    <row r="71" spans="1:15" s="166" customFormat="1" ht="12.75" customHeight="1">
      <c r="A71" s="58"/>
      <c r="B71" s="167" t="s">
        <v>83</v>
      </c>
      <c r="C71" s="148" t="s">
        <v>95</v>
      </c>
      <c r="D71" s="100"/>
      <c r="E71" s="58"/>
      <c r="F71" s="58"/>
      <c r="G71" s="58"/>
      <c r="H71" s="58"/>
      <c r="I71" s="58"/>
      <c r="K71" s="168"/>
      <c r="L71" s="168"/>
      <c r="M71" s="58"/>
      <c r="N71" s="58"/>
      <c r="O71" s="58"/>
    </row>
    <row r="72" spans="1:15" s="166" customFormat="1" ht="12.75" customHeight="1">
      <c r="A72" s="58"/>
      <c r="B72" s="167" t="s">
        <v>350</v>
      </c>
      <c r="C72" s="427" t="s">
        <v>351</v>
      </c>
      <c r="D72" s="419"/>
      <c r="E72" s="419"/>
      <c r="F72" s="428"/>
      <c r="G72" s="248"/>
      <c r="H72" s="248"/>
      <c r="I72" s="248"/>
      <c r="J72" s="429"/>
      <c r="K72" s="168"/>
      <c r="L72" s="168"/>
      <c r="M72" s="58"/>
      <c r="N72" s="58"/>
      <c r="O72" s="58"/>
    </row>
    <row r="73" spans="1:15" s="166" customFormat="1" ht="12.75" customHeight="1">
      <c r="A73" s="58"/>
      <c r="B73" s="103"/>
      <c r="C73" s="423"/>
      <c r="D73" s="420"/>
      <c r="E73" s="420"/>
      <c r="F73" s="421"/>
      <c r="G73" s="168"/>
      <c r="H73" s="168"/>
      <c r="I73" s="168"/>
      <c r="J73" s="168"/>
      <c r="K73" s="168"/>
      <c r="L73" s="168"/>
      <c r="M73" s="58"/>
      <c r="N73" s="58"/>
      <c r="O73" s="58"/>
    </row>
  </sheetData>
  <sheetProtection sheet="1" objects="1" scenarios="1"/>
  <mergeCells count="2">
    <mergeCell ref="C69:J69"/>
    <mergeCell ref="C70:J70"/>
  </mergeCells>
  <phoneticPr fontId="0" type="noConversion"/>
  <hyperlinks>
    <hyperlink ref="C70" r:id="rId1" display="- US Department of Energy, Electric Power Monthly, average retail price of electricity by sector &amp; state, September 2010"/>
    <hyperlink ref="C69:J69" r:id="rId2" display="- National average: US Department of Energy, Annual Energy Outlook 2013 (Early Release edition), (converted from 2011 to 2012 dollars)"/>
  </hyperlinks>
  <pageMargins left="0.75" right="0.75" top="0.5" bottom="0.5" header="0.5" footer="0.5"/>
  <pageSetup scale="60" orientation="portrait" r:id="rId3"/>
  <headerFooter alignWithMargins="0"/>
  <ignoredErrors>
    <ignoredError sqref="A11:A61 D7:D8 C8 D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22"/>
    <pageSetUpPr fitToPage="1"/>
  </sheetPr>
  <dimension ref="B1:F51"/>
  <sheetViews>
    <sheetView showGridLines="0" showRowColHeaders="0" zoomScaleNormal="100" workbookViewId="0">
      <selection activeCell="E11" sqref="E11:E15"/>
    </sheetView>
  </sheetViews>
  <sheetFormatPr defaultColWidth="25.28515625" defaultRowHeight="12.75"/>
  <cols>
    <col min="1" max="1" width="1.7109375" style="67" customWidth="1"/>
    <col min="2" max="2" width="20.42578125" style="67" customWidth="1"/>
    <col min="3" max="3" width="20.7109375" style="67" customWidth="1"/>
    <col min="4" max="5" width="28.7109375" style="67" customWidth="1"/>
    <col min="6" max="6" width="60.7109375" style="67" customWidth="1"/>
    <col min="7" max="16384" width="25.28515625" style="67"/>
  </cols>
  <sheetData>
    <row r="1" spans="2:6" ht="27.95" customHeight="1">
      <c r="B1" s="72" t="s">
        <v>119</v>
      </c>
      <c r="C1" s="51"/>
      <c r="D1" s="51"/>
      <c r="E1" s="51"/>
    </row>
    <row r="2" spans="2:6">
      <c r="B2" s="73"/>
      <c r="C2" s="51"/>
      <c r="D2" s="51"/>
      <c r="E2" s="51"/>
    </row>
    <row r="3" spans="2:6">
      <c r="B3" s="231" t="s">
        <v>382</v>
      </c>
      <c r="C3" s="51"/>
      <c r="D3" s="51"/>
      <c r="E3" s="51"/>
    </row>
    <row r="4" spans="2:6">
      <c r="B4" s="149" t="s">
        <v>156</v>
      </c>
      <c r="C4" s="51"/>
      <c r="D4" s="51"/>
      <c r="E4" s="51"/>
    </row>
    <row r="6" spans="2:6" ht="25.5">
      <c r="B6" s="614" t="s">
        <v>68</v>
      </c>
      <c r="C6" s="615"/>
      <c r="D6" s="434" t="s">
        <v>66</v>
      </c>
      <c r="E6" s="434" t="s">
        <v>67</v>
      </c>
      <c r="F6" s="434" t="s">
        <v>127</v>
      </c>
    </row>
    <row r="7" spans="2:6">
      <c r="B7" s="207" t="s">
        <v>97</v>
      </c>
      <c r="C7" s="443"/>
      <c r="D7" s="358" t="s">
        <v>164</v>
      </c>
      <c r="E7" s="359">
        <v>41792</v>
      </c>
      <c r="F7" s="616" t="s">
        <v>357</v>
      </c>
    </row>
    <row r="8" spans="2:6">
      <c r="B8" s="207" t="s">
        <v>98</v>
      </c>
      <c r="C8" s="443"/>
      <c r="D8" s="358" t="s">
        <v>164</v>
      </c>
      <c r="E8" s="359">
        <v>41792</v>
      </c>
      <c r="F8" s="617"/>
    </row>
    <row r="9" spans="2:6">
      <c r="B9" s="207" t="s">
        <v>192</v>
      </c>
      <c r="C9" s="444"/>
      <c r="D9" s="622" t="s">
        <v>356</v>
      </c>
      <c r="E9" s="619">
        <v>42552</v>
      </c>
      <c r="F9" s="71" t="s">
        <v>358</v>
      </c>
    </row>
    <row r="10" spans="2:6">
      <c r="B10" s="207" t="s">
        <v>231</v>
      </c>
      <c r="C10" s="444"/>
      <c r="D10" s="625"/>
      <c r="E10" s="626"/>
      <c r="F10" s="71" t="s">
        <v>359</v>
      </c>
    </row>
    <row r="11" spans="2:6">
      <c r="B11" s="207" t="s">
        <v>8</v>
      </c>
      <c r="C11" s="443"/>
      <c r="D11" s="622" t="s">
        <v>163</v>
      </c>
      <c r="E11" s="619">
        <v>41640</v>
      </c>
      <c r="F11" s="616" t="s">
        <v>360</v>
      </c>
    </row>
    <row r="12" spans="2:6">
      <c r="B12" s="207" t="s">
        <v>5</v>
      </c>
      <c r="C12" s="443"/>
      <c r="D12" s="623"/>
      <c r="E12" s="620"/>
      <c r="F12" s="618"/>
    </row>
    <row r="13" spans="2:6">
      <c r="B13" s="207" t="s">
        <v>105</v>
      </c>
      <c r="C13" s="443"/>
      <c r="D13" s="623"/>
      <c r="E13" s="620"/>
      <c r="F13" s="618"/>
    </row>
    <row r="14" spans="2:6">
      <c r="B14" s="207" t="s">
        <v>99</v>
      </c>
      <c r="C14" s="443"/>
      <c r="D14" s="623"/>
      <c r="E14" s="620"/>
      <c r="F14" s="618"/>
    </row>
    <row r="15" spans="2:6">
      <c r="B15" s="207" t="s">
        <v>7</v>
      </c>
      <c r="C15" s="443"/>
      <c r="D15" s="624"/>
      <c r="E15" s="621"/>
      <c r="F15" s="617"/>
    </row>
    <row r="16" spans="2:6">
      <c r="B16" s="207" t="s">
        <v>162</v>
      </c>
      <c r="C16" s="444"/>
      <c r="D16" s="358" t="s">
        <v>317</v>
      </c>
      <c r="E16" s="359">
        <v>41913</v>
      </c>
      <c r="F16" s="71" t="s">
        <v>361</v>
      </c>
    </row>
    <row r="17" spans="2:5">
      <c r="B17" s="68"/>
      <c r="C17" s="68"/>
      <c r="D17" s="68"/>
      <c r="E17" s="69"/>
    </row>
    <row r="18" spans="2:5">
      <c r="B18" s="68"/>
      <c r="C18" s="68"/>
      <c r="D18" s="68"/>
      <c r="E18" s="70"/>
    </row>
    <row r="19" spans="2:5">
      <c r="B19" s="68"/>
      <c r="C19" s="68"/>
      <c r="D19" s="68"/>
      <c r="E19" s="70"/>
    </row>
    <row r="20" spans="2:5">
      <c r="B20" s="68"/>
      <c r="C20" s="68"/>
      <c r="D20" s="68"/>
      <c r="E20" s="70"/>
    </row>
    <row r="21" spans="2:5">
      <c r="B21" s="68"/>
      <c r="C21" s="68"/>
      <c r="D21" s="68"/>
      <c r="E21" s="70"/>
    </row>
    <row r="22" spans="2:5">
      <c r="B22" s="68"/>
      <c r="C22" s="68"/>
      <c r="D22" s="68"/>
      <c r="E22" s="70"/>
    </row>
    <row r="23" spans="2:5">
      <c r="B23" s="68"/>
      <c r="C23" s="68"/>
      <c r="D23" s="68"/>
    </row>
    <row r="24" spans="2:5">
      <c r="B24" s="68"/>
      <c r="C24" s="68"/>
      <c r="D24" s="68"/>
    </row>
    <row r="25" spans="2:5">
      <c r="B25" s="68"/>
      <c r="C25" s="68"/>
      <c r="D25" s="68"/>
    </row>
    <row r="26" spans="2:5">
      <c r="B26" s="68"/>
      <c r="C26" s="68"/>
      <c r="D26" s="68"/>
    </row>
    <row r="27" spans="2:5">
      <c r="B27" s="68"/>
      <c r="C27" s="68"/>
      <c r="D27" s="68"/>
    </row>
    <row r="28" spans="2:5">
      <c r="B28" s="68"/>
      <c r="C28" s="68"/>
      <c r="D28" s="68"/>
    </row>
    <row r="29" spans="2:5">
      <c r="B29" s="68"/>
      <c r="C29" s="68"/>
      <c r="D29" s="68"/>
    </row>
    <row r="30" spans="2:5">
      <c r="B30" s="68"/>
      <c r="C30" s="68"/>
      <c r="D30" s="68"/>
    </row>
    <row r="31" spans="2:5">
      <c r="B31" s="68"/>
      <c r="C31" s="68"/>
      <c r="D31" s="68"/>
    </row>
    <row r="32" spans="2:5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</sheetData>
  <sheetProtection sheet="1" objects="1" scenarios="1"/>
  <mergeCells count="7">
    <mergeCell ref="B6:C6"/>
    <mergeCell ref="F7:F8"/>
    <mergeCell ref="F11:F15"/>
    <mergeCell ref="E11:E15"/>
    <mergeCell ref="D11:D15"/>
    <mergeCell ref="D9:D10"/>
    <mergeCell ref="E9:E10"/>
  </mergeCells>
  <phoneticPr fontId="12" type="noConversion"/>
  <hyperlinks>
    <hyperlink ref="F7" r:id="rId1"/>
    <hyperlink ref="F11" r:id="rId2"/>
    <hyperlink ref="F9" r:id="rId3"/>
    <hyperlink ref="F10" r:id="rId4"/>
    <hyperlink ref="F16" r:id="rId5"/>
  </hyperlinks>
  <pageMargins left="0.75" right="0.75" top="0.75" bottom="0.75" header="0.5" footer="0.5"/>
  <pageSetup scale="72" orientation="landscape" r:id="rId6"/>
  <headerFooter alignWithMargins="0"/>
  <ignoredErrors>
    <ignoredError sqref="D7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  <outlinePr summaryBelow="0" summaryRight="0"/>
    <pageSetUpPr fitToPage="1"/>
  </sheetPr>
  <dimension ref="A1:AF3989"/>
  <sheetViews>
    <sheetView showGridLines="0" showRowColHeaders="0" zoomScale="90" zoomScaleNormal="90" workbookViewId="0">
      <selection activeCell="B5" sqref="B5:B6"/>
    </sheetView>
  </sheetViews>
  <sheetFormatPr defaultColWidth="12.42578125" defaultRowHeight="12.75"/>
  <cols>
    <col min="1" max="1" width="1.7109375" style="1" customWidth="1"/>
    <col min="2" max="2" width="28.7109375" style="1" customWidth="1"/>
    <col min="3" max="3" width="9.7109375" style="1" customWidth="1"/>
    <col min="4" max="6" width="11.7109375" style="1" customWidth="1"/>
    <col min="7" max="7" width="16.7109375" style="1" customWidth="1"/>
    <col min="8" max="8" width="14.42578125" style="1" customWidth="1"/>
    <col min="9" max="9" width="10.7109375" style="1" customWidth="1"/>
    <col min="10" max="11" width="16.7109375" style="1" customWidth="1"/>
    <col min="12" max="15" width="11.7109375" style="1" customWidth="1"/>
    <col min="16" max="16384" width="12.42578125" style="1"/>
  </cols>
  <sheetData>
    <row r="1" spans="1:32" ht="39.950000000000003" customHeight="1">
      <c r="A1" s="51"/>
      <c r="B1" s="477" t="s">
        <v>116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2" customFormat="1" ht="30" customHeight="1">
      <c r="A2" s="52"/>
      <c r="B2" s="33" t="s">
        <v>138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s="2" customFormat="1" ht="50.1" customHeight="1">
      <c r="A3" s="52"/>
      <c r="B3" s="484" t="str">
        <f>"The ENERGY STAR models of your selected equipment will save approximately "&amp;ROUND(I28,2)*100&amp;"%.  Each year you will save approximately "&amp;IF(E28=0,0,IF(E28&lt;1,ROUND(E28,1),TEXT(E28,"#,###")))&amp;" kWh of electricity and $"&amp;IF(SUM(D8:D26)=0,0,(IF(SUM(D8:D26)&lt;1,TEXT(D28,"0.##"),TEXT(D28,"#,###"))))&amp;", or $"&amp;IF(M28=0,0,IF(M28&lt;1,ROUND(M28,2),TEXT(M28,"#,###")))&amp;" over the life of the equipment.  By choosing ENERGY STAR you will reduce emissions by approximately "&amp;IF(H28=0,0,IF(H28&lt;1,ROUND(H28,1),TEXT(H28,"#,###")))&amp;" pound"&amp;IF(H28&lt;1.5,"","s")&amp;" of carbon dioxide annually.  This is equivalent to the emissions "&amp;'General Assumptions'!M66&amp;"."</f>
        <v>The ENERGY STAR models of your selected equipment will save approximately 0%.  Each year you will save approximately 0 kWh of electricity and $0, or $0 over the life of the equipment.  By choosing ENERGY STAR you will reduce emissions by approximately 0 pound of carbon dioxide annually.  This is equivalent to the emissions reduction of not driving your car for less than 1 day.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6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2" customFormat="1" ht="24.95" customHeight="1">
      <c r="A4" s="52"/>
      <c r="B4" s="33" t="s">
        <v>106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2"/>
      <c r="N4" s="25"/>
      <c r="O4" s="25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15.75" customHeight="1">
      <c r="A5" s="51"/>
      <c r="B5" s="481"/>
      <c r="C5" s="482" t="s">
        <v>4</v>
      </c>
      <c r="D5" s="486" t="s">
        <v>140</v>
      </c>
      <c r="E5" s="487"/>
      <c r="F5" s="487"/>
      <c r="G5" s="488"/>
      <c r="H5" s="489"/>
      <c r="I5" s="482" t="s">
        <v>100</v>
      </c>
      <c r="J5" s="482" t="s">
        <v>103</v>
      </c>
      <c r="K5" s="482" t="s">
        <v>10</v>
      </c>
      <c r="L5" s="482" t="s">
        <v>11</v>
      </c>
      <c r="M5" s="479" t="s">
        <v>139</v>
      </c>
      <c r="N5" s="480"/>
      <c r="O5" s="480"/>
      <c r="P5" s="53"/>
      <c r="Q5" s="53"/>
      <c r="R5" s="54"/>
      <c r="S5" s="54"/>
      <c r="T5" s="54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54" customHeight="1">
      <c r="A6" s="51"/>
      <c r="B6" s="481"/>
      <c r="C6" s="482"/>
      <c r="D6" s="337" t="s">
        <v>132</v>
      </c>
      <c r="E6" s="337" t="s">
        <v>9</v>
      </c>
      <c r="F6" s="337" t="s">
        <v>133</v>
      </c>
      <c r="G6" s="337" t="s">
        <v>104</v>
      </c>
      <c r="H6" s="337" t="s">
        <v>150</v>
      </c>
      <c r="I6" s="482"/>
      <c r="J6" s="491"/>
      <c r="K6" s="482"/>
      <c r="L6" s="483"/>
      <c r="M6" s="337" t="s">
        <v>132</v>
      </c>
      <c r="N6" s="337" t="s">
        <v>9</v>
      </c>
      <c r="O6" s="337" t="s">
        <v>96</v>
      </c>
      <c r="P6" s="53"/>
      <c r="Q6" s="53"/>
      <c r="R6" s="54"/>
      <c r="S6" s="54"/>
      <c r="T6" s="54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customHeight="1">
      <c r="A7" s="51"/>
      <c r="B7" s="493" t="s">
        <v>279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53"/>
      <c r="Q7" s="53"/>
      <c r="R7" s="54"/>
      <c r="S7" s="54"/>
      <c r="T7" s="54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 customHeight="1">
      <c r="A8" s="51"/>
      <c r="B8" s="35" t="s">
        <v>180</v>
      </c>
      <c r="C8" s="26">
        <f>INPUTS!C12</f>
        <v>0</v>
      </c>
      <c r="D8" s="27" t="str">
        <f>IF(C8=0,"",E8*INPUTS!C$9)</f>
        <v/>
      </c>
      <c r="E8" s="28" t="str">
        <f>IF(C8=0,"",'Desktop Calcs'!D28*C8)</f>
        <v/>
      </c>
      <c r="F8" s="27" t="str">
        <f>IF(C8=0,"",G8*INPUTS!C$9)</f>
        <v/>
      </c>
      <c r="G8" s="28" t="str">
        <f>IF(C8=0,"",'Desktop Calcs'!C28*C8)</f>
        <v/>
      </c>
      <c r="H8" s="28" t="str">
        <f>IF(C8=0,"",'Desktop Calcs'!C30*C8)</f>
        <v/>
      </c>
      <c r="I8" s="29" t="str">
        <f>IF(C8=0,"",'Desktop Calcs'!D28/'Desktop Calcs'!B28)</f>
        <v/>
      </c>
      <c r="J8" s="27" t="str">
        <f>IF(C8=0,"",INPUTS!G12*C8)</f>
        <v/>
      </c>
      <c r="K8" s="30" t="str">
        <f>IF(C8=0,"",IF(J8&lt;=0,"immediate",IF(J8/D8&gt;L8,"more than "&amp;L8,ROUND(J8/D8,IF(J8/D8&gt;0.5,1,2)))))</f>
        <v/>
      </c>
      <c r="L8" s="28" t="str">
        <f>IF(C8=0,"",'Desktop Calcs'!C25)</f>
        <v/>
      </c>
      <c r="M8" s="27" t="str">
        <f>IF(C8=0,"",PV('General Assumptions'!B$63,L8,-D8,,0))</f>
        <v/>
      </c>
      <c r="N8" s="28" t="str">
        <f>IF(C8=0,"",L8*E8)</f>
        <v/>
      </c>
      <c r="O8" s="27" t="str">
        <f>IF(C8=0,"",M8-J8)</f>
        <v/>
      </c>
      <c r="P8" s="53"/>
      <c r="Q8" s="53"/>
      <c r="R8" s="54"/>
      <c r="S8" s="54"/>
      <c r="T8" s="54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 customHeight="1">
      <c r="A9" s="51"/>
      <c r="B9" s="35" t="s">
        <v>184</v>
      </c>
      <c r="C9" s="26">
        <f>INPUTS!C13</f>
        <v>0</v>
      </c>
      <c r="D9" s="27" t="str">
        <f>IF(C9=0,"",E9*INPUTS!C$9)</f>
        <v/>
      </c>
      <c r="E9" s="28" t="str">
        <f>IF(C9=0,"",'Laptop Calcs'!D28*C9)</f>
        <v/>
      </c>
      <c r="F9" s="27" t="str">
        <f>IF(C9=0,"",G9*INPUTS!C$9)</f>
        <v/>
      </c>
      <c r="G9" s="28" t="str">
        <f>IF(C9=0,"",'Laptop Calcs'!C28*C9)</f>
        <v/>
      </c>
      <c r="H9" s="28" t="str">
        <f>IF(C9=0,"",'Laptop Calcs'!C30*C9)</f>
        <v/>
      </c>
      <c r="I9" s="29" t="str">
        <f>IF(C9=0,"",'Laptop Calcs'!D28/'Laptop Calcs'!B28)</f>
        <v/>
      </c>
      <c r="J9" s="27" t="str">
        <f>IF(C9=0,"",INPUTS!G13*C9)</f>
        <v/>
      </c>
      <c r="K9" s="30" t="str">
        <f>IF(C9=0,"",IF(J9&lt;=0,"immediate",IF(J9/D9&gt;L9,"more than "&amp;L9,ROUND(J9/D9,IF(J9/D9&gt;0.5,1,2)))))</f>
        <v/>
      </c>
      <c r="L9" s="28" t="str">
        <f>IF(C9=0,"",'Laptop Calcs'!C25)</f>
        <v/>
      </c>
      <c r="M9" s="27" t="str">
        <f>IF(C9=0,"",PV('General Assumptions'!B$63,L9,-D9,,0))</f>
        <v/>
      </c>
      <c r="N9" s="28" t="str">
        <f>IF(C9=0,"",L9*E9)</f>
        <v/>
      </c>
      <c r="O9" s="27" t="str">
        <f>IF(C9=0,"",M9-J9)</f>
        <v/>
      </c>
      <c r="P9" s="53"/>
      <c r="Q9" s="53"/>
      <c r="R9" s="54"/>
      <c r="S9" s="54"/>
      <c r="T9" s="54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5.75" customHeight="1">
      <c r="A10" s="51"/>
      <c r="B10" s="494" t="s">
        <v>280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6"/>
      <c r="P10" s="53"/>
      <c r="Q10" s="53"/>
      <c r="R10" s="54"/>
      <c r="S10" s="54"/>
      <c r="T10" s="54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.75" customHeight="1">
      <c r="A11" s="51"/>
      <c r="B11" s="35" t="s">
        <v>277</v>
      </c>
      <c r="C11" s="26">
        <f>INPUTS!C15</f>
        <v>0</v>
      </c>
      <c r="D11" s="27" t="str">
        <f>IF(C11=0,"",E11*INPUTS!C$9)</f>
        <v/>
      </c>
      <c r="E11" s="28" t="str">
        <f>IF(C11=0,"",'Monitor Calcs'!D38*C11)</f>
        <v/>
      </c>
      <c r="F11" s="27" t="str">
        <f>IF(C11=0,"",G11*INPUTS!C$9)</f>
        <v/>
      </c>
      <c r="G11" s="28" t="str">
        <f>IF(C11=0,"",'Monitor Calcs'!C38*C11)</f>
        <v/>
      </c>
      <c r="H11" s="28" t="str">
        <f>IF(C11=0,"",'Monitor Calcs'!C40*C11)</f>
        <v/>
      </c>
      <c r="I11" s="29" t="str">
        <f>IF(C11=0,"",'Monitor Calcs'!D38/'Monitor Calcs'!B38)</f>
        <v/>
      </c>
      <c r="J11" s="27" t="str">
        <f>IF(C11=0,"",INPUTS!G15*C11)</f>
        <v/>
      </c>
      <c r="K11" s="30" t="str">
        <f>IF(C11=0,"",IF(J11&lt;=0,"immediate",IF(J11/D11&gt;L11,"more than "&amp;L11,ROUND(J11/D11,IF(J11/D11&gt;0.5,1,2)))))</f>
        <v/>
      </c>
      <c r="L11" s="28" t="str">
        <f>IF(C11=0,"",'Monitor Calcs'!D35)</f>
        <v/>
      </c>
      <c r="M11" s="27" t="str">
        <f>IF(C11=0,"",PV('General Assumptions'!B$63,L11,-D11,,0))</f>
        <v/>
      </c>
      <c r="N11" s="28" t="str">
        <f>IF(C11=0,"",L11*E11)</f>
        <v/>
      </c>
      <c r="O11" s="27" t="str">
        <f>IF(C11=0,"",M11-J11)</f>
        <v/>
      </c>
      <c r="P11" s="53"/>
      <c r="Q11" s="53"/>
      <c r="R11" s="54"/>
      <c r="S11" s="54"/>
      <c r="T11" s="54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5.75" customHeight="1">
      <c r="A12" s="51"/>
      <c r="B12" s="35" t="s">
        <v>278</v>
      </c>
      <c r="C12" s="26">
        <f>INPUTS!C17</f>
        <v>0</v>
      </c>
      <c r="D12" s="27" t="str">
        <f>IF(C12=0,"",E12*INPUTS!C$9)</f>
        <v/>
      </c>
      <c r="E12" s="28" t="str">
        <f>IF(C12=0,"",'Signage Calcs'!D25*C12)</f>
        <v/>
      </c>
      <c r="F12" s="27" t="str">
        <f>IF(C12=0,"",G12*INPUTS!C$9)</f>
        <v/>
      </c>
      <c r="G12" s="28" t="str">
        <f>IF(C12=0,"",'Signage Calcs'!C25*C12)</f>
        <v/>
      </c>
      <c r="H12" s="28" t="str">
        <f>IF(C12=0,"",'Signage Calcs'!C27*C12)</f>
        <v/>
      </c>
      <c r="I12" s="29" t="str">
        <f>IF(C12=0,"",'Signage Calcs'!D25/'Signage Calcs'!B25)</f>
        <v/>
      </c>
      <c r="J12" s="27" t="str">
        <f>IF(C12=0,"",INPUTS!G17*C12)</f>
        <v/>
      </c>
      <c r="K12" s="30" t="str">
        <f>IF(C12=0,"",IF(J12&lt;=0,"immediate",IF(J12/D12&gt;L12,"more than "&amp;L12,ROUND(J12/D12,IF(J12/D12&gt;0.5,1,2)))))</f>
        <v/>
      </c>
      <c r="L12" s="28" t="str">
        <f>IF(C12=0,"",'Signage Calcs'!C22)</f>
        <v/>
      </c>
      <c r="M12" s="27" t="str">
        <f>IF(C12=0,"",PV('General Assumptions'!B$63,L12,-D12,,0))</f>
        <v/>
      </c>
      <c r="N12" s="28" t="str">
        <f>IF(C12=0,"",L12*E12)</f>
        <v/>
      </c>
      <c r="O12" s="27" t="str">
        <f>IF(C12=0,"",M12-J12)</f>
        <v/>
      </c>
      <c r="P12" s="53"/>
      <c r="Q12" s="53"/>
      <c r="R12" s="54"/>
      <c r="S12" s="54"/>
      <c r="T12" s="54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5.75" customHeight="1">
      <c r="A13" s="51"/>
      <c r="B13" s="493" t="s">
        <v>281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53"/>
      <c r="Q13" s="53"/>
      <c r="R13" s="54"/>
      <c r="S13" s="54"/>
      <c r="T13" s="54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5.75" customHeight="1">
      <c r="A14" s="51"/>
      <c r="B14" s="35" t="s">
        <v>180</v>
      </c>
      <c r="C14" s="360">
        <f>INPUTS!C19</f>
        <v>0</v>
      </c>
      <c r="D14" s="27" t="str">
        <f>IF(C14=0,"",E14*INPUTS!C$9)</f>
        <v/>
      </c>
      <c r="E14" s="361" t="str">
        <f>IF(C14=0,"",'Phone Calcs'!E12*C14)</f>
        <v/>
      </c>
      <c r="F14" s="362" t="str">
        <f>IF(C14=0,"",G14*INPUTS!C$9)</f>
        <v/>
      </c>
      <c r="G14" s="361" t="str">
        <f>IF(C14=0,"",'Phone Calcs'!D12*C14)</f>
        <v/>
      </c>
      <c r="H14" s="361" t="str">
        <f>IF(C14=0,"",'Phone Calcs'!D15*C14)</f>
        <v/>
      </c>
      <c r="I14" s="365" t="str">
        <f>IF(C14=0,"",'Phone Calcs'!E12/'Phone Calcs'!C12)</f>
        <v/>
      </c>
      <c r="J14" s="362" t="str">
        <f>IF(C14=0,"",INPUTS!E19*C14)</f>
        <v/>
      </c>
      <c r="K14" s="30" t="str">
        <f>IF(C14=0,"",IF(J14&lt;=0,"immediate",IF(J14/D14&gt;L14,"more than "&amp;L14,ROUND(J14/D14,IF(J14/D14&gt;0.5,1,2)))))</f>
        <v/>
      </c>
      <c r="L14" s="361" t="str">
        <f>IF(C14=0,"",'Phone Calcs'!D9)</f>
        <v/>
      </c>
      <c r="M14" s="27" t="str">
        <f>IF(C14=0,"",PV('General Assumptions'!B$63,L14,-D14,,0))</f>
        <v/>
      </c>
      <c r="N14" s="28" t="str">
        <f>IF(C14=0,"",L14*E14)</f>
        <v/>
      </c>
      <c r="O14" s="27" t="str">
        <f>IF(C14=0,"",M14-J14)</f>
        <v/>
      </c>
      <c r="P14" s="53"/>
      <c r="Q14" s="53"/>
      <c r="R14" s="54"/>
      <c r="S14" s="54"/>
      <c r="T14" s="54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5.75" customHeight="1">
      <c r="A15" s="51"/>
      <c r="B15" s="35" t="s">
        <v>181</v>
      </c>
      <c r="C15" s="360">
        <f>INPUTS!C20</f>
        <v>0</v>
      </c>
      <c r="D15" s="27" t="str">
        <f>IF(C15=0,"",E15*INPUTS!C$9)</f>
        <v/>
      </c>
      <c r="E15" s="361" t="str">
        <f>IF(C15=0,"",'Phone Calcs'!E13*C15)</f>
        <v/>
      </c>
      <c r="F15" s="362" t="str">
        <f>IF(C15=0,"",G15*INPUTS!C$9)</f>
        <v/>
      </c>
      <c r="G15" s="361" t="str">
        <f>IF(C15=0,"",'Phone Calcs'!D13*C15)</f>
        <v/>
      </c>
      <c r="H15" s="361" t="str">
        <f>IF(C15=0,"",'Phone Calcs'!D16*C15)</f>
        <v/>
      </c>
      <c r="I15" s="365" t="str">
        <f>IF(C15=0,"",'Phone Calcs'!E13/'Phone Calcs'!C13)</f>
        <v/>
      </c>
      <c r="J15" s="362" t="str">
        <f>IF(C15=0,"",INPUTS!E20*C15)</f>
        <v/>
      </c>
      <c r="K15" s="30" t="str">
        <f>IF(C15=0,"",IF(J15&lt;=0,"immediate",IF(J15/D15&gt;L15,"more than "&amp;L15,ROUND(J15/D15,IF(J15/D15&gt;0.5,1,2)))))</f>
        <v/>
      </c>
      <c r="L15" s="361" t="str">
        <f>IF(C15=0,"",'Phone Calcs'!D9)</f>
        <v/>
      </c>
      <c r="M15" s="27" t="str">
        <f>IF(C15=0,"",PV('General Assumptions'!B$63,L15,-D15,,0))</f>
        <v/>
      </c>
      <c r="N15" s="28" t="str">
        <f>IF(C15=0,"",L15*E15)</f>
        <v/>
      </c>
      <c r="O15" s="27" t="str">
        <f>IF(C15=0,"",M15-J15)</f>
        <v/>
      </c>
      <c r="P15" s="53"/>
      <c r="Q15" s="53"/>
      <c r="R15" s="54"/>
      <c r="S15" s="54"/>
      <c r="T15" s="54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.75" customHeight="1">
      <c r="A16" s="51"/>
      <c r="B16" s="493" t="s">
        <v>283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53"/>
      <c r="Q16" s="53"/>
      <c r="R16" s="54"/>
      <c r="S16" s="54"/>
      <c r="T16" s="54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.75" customHeight="1">
      <c r="A17" s="51"/>
      <c r="B17" s="35" t="s">
        <v>287</v>
      </c>
      <c r="C17" s="26">
        <f>INPUTS!C22</f>
        <v>0</v>
      </c>
      <c r="D17" s="27" t="str">
        <f>IF(C17=0,"",E17*INPUTS!C$9)</f>
        <v/>
      </c>
      <c r="E17" s="28" t="str">
        <f>IF(C17=0,"",'MFD Calcs'!E50*C17)</f>
        <v/>
      </c>
      <c r="F17" s="27" t="str">
        <f>IF(C17=0,"",G17*INPUTS!C$9)</f>
        <v/>
      </c>
      <c r="G17" s="28" t="str">
        <f>IF(C17=0,"",'MFD Calcs'!D50*C17)</f>
        <v/>
      </c>
      <c r="H17" s="28" t="str">
        <f>IF(C17=0,"",'MFD Calcs'!D53*C17)</f>
        <v/>
      </c>
      <c r="I17" s="29" t="str">
        <f>IF(C17=0,"",'MFD Calcs'!E50/'MFD Calcs'!C50)</f>
        <v/>
      </c>
      <c r="J17" s="27" t="str">
        <f>IF(C17=0,"",INPUTS!G22*C17)</f>
        <v/>
      </c>
      <c r="K17" s="30" t="str">
        <f>IF(C17=0,"",IF(J17&lt;=0,"immediate",IF(J17/D17&gt;L17,"more than "&amp;L17,ROUND(J17/D17,IF(J17/D17&gt;0.5,1,2)))))</f>
        <v/>
      </c>
      <c r="L17" s="28" t="str">
        <f>IF(C17=0,"",'MFD Calcs'!D47)</f>
        <v/>
      </c>
      <c r="M17" s="27" t="str">
        <f>IF(C17=0,"",PV('General Assumptions'!B$63,L17,-D17,,0))</f>
        <v/>
      </c>
      <c r="N17" s="28" t="str">
        <f>IF(C17=0,"",L17*E17)</f>
        <v/>
      </c>
      <c r="O17" s="27" t="str">
        <f>IF(C17=0,"",M17-J17)</f>
        <v/>
      </c>
      <c r="P17" s="53"/>
      <c r="Q17" s="53"/>
      <c r="R17" s="54"/>
      <c r="S17" s="54"/>
      <c r="T17" s="54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.75" customHeight="1">
      <c r="A18" s="51"/>
      <c r="B18" s="35" t="s">
        <v>288</v>
      </c>
      <c r="C18" s="26">
        <f>INPUTS!C23</f>
        <v>0</v>
      </c>
      <c r="D18" s="27" t="str">
        <f>IF(C18=0,"",E18*INPUTS!C$9)</f>
        <v/>
      </c>
      <c r="E18" s="28" t="str">
        <f>IF(C18=0,"",'MFD Calcs'!E51*C18)</f>
        <v/>
      </c>
      <c r="F18" s="27" t="str">
        <f>IF(C18=0,"",G18*INPUTS!C$9)</f>
        <v/>
      </c>
      <c r="G18" s="28" t="str">
        <f>IF(C18=0,"",'MFD Calcs'!D51*C18)</f>
        <v/>
      </c>
      <c r="H18" s="28" t="str">
        <f>IF(C18=0,"",'MFD Calcs'!D54*C18)</f>
        <v/>
      </c>
      <c r="I18" s="29" t="str">
        <f>IF(C18=0,"",'MFD Calcs'!E51/'MFD Calcs'!C51)</f>
        <v/>
      </c>
      <c r="J18" s="27" t="str">
        <f>IF(C18=0,"",INPUTS!G23*C18)</f>
        <v/>
      </c>
      <c r="K18" s="30" t="str">
        <f>IF(C18=0,"",IF(J18&lt;=0,"immediate",IF(J18/D18&gt;L18,"more than "&amp;L18,ROUND(J18/D18,IF(J18/D18&gt;0.5,1,2)))))</f>
        <v/>
      </c>
      <c r="L18" s="28" t="str">
        <f>IF(C18=0,"",'MFD Calcs'!D47)</f>
        <v/>
      </c>
      <c r="M18" s="27" t="str">
        <f>IF(C18=0,"",PV('General Assumptions'!B$63,L18,-D18,,0))</f>
        <v/>
      </c>
      <c r="N18" s="28" t="str">
        <f>IF(C18=0,"",L18*E18)</f>
        <v/>
      </c>
      <c r="O18" s="27" t="str">
        <f>IF(C18=0,"",M18-J18)</f>
        <v/>
      </c>
      <c r="P18" s="53"/>
      <c r="Q18" s="53"/>
      <c r="R18" s="54"/>
      <c r="S18" s="54"/>
      <c r="T18" s="54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.75" customHeight="1">
      <c r="A19" s="51"/>
      <c r="B19" s="493" t="s">
        <v>284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53"/>
      <c r="Q19" s="53"/>
      <c r="R19" s="54"/>
      <c r="S19" s="54"/>
      <c r="T19" s="54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5.75" customHeight="1">
      <c r="A20" s="51"/>
      <c r="B20" s="35" t="s">
        <v>287</v>
      </c>
      <c r="C20" s="26">
        <f>INPUTS!C25</f>
        <v>0</v>
      </c>
      <c r="D20" s="27" t="str">
        <f>IF(C20=0,"",E20*INPUTS!C$9)</f>
        <v/>
      </c>
      <c r="E20" s="28" t="str">
        <f>IF(C20=0,"",'Printer Calcs'!E60*C20)</f>
        <v/>
      </c>
      <c r="F20" s="27" t="str">
        <f>IF(C20=0,"",G20*INPUTS!C$9)</f>
        <v/>
      </c>
      <c r="G20" s="28" t="str">
        <f>IF(C20=0,"",'Printer Calcs'!D60*C20)</f>
        <v/>
      </c>
      <c r="H20" s="28" t="str">
        <f>IF(C20=0,"",'Printer Calcs'!D64*C20)</f>
        <v/>
      </c>
      <c r="I20" s="29" t="str">
        <f>IF(C20=0,"",'Printer Calcs'!E60/'Printer Calcs'!C60)</f>
        <v/>
      </c>
      <c r="J20" s="27" t="str">
        <f>IF(C20=0,"",INPUTS!G25*C20)</f>
        <v/>
      </c>
      <c r="K20" s="30" t="str">
        <f>IF(C20=0,"",IF(J20&lt;=0,"immediate",IF(J20/D20&gt;L20,"more than "&amp;L20,ROUND(J20/D20,IF(J20/D20&gt;0.5,1,2)))))</f>
        <v/>
      </c>
      <c r="L20" s="28" t="str">
        <f>IF(C20=0,"",'Printer Calcs'!D57)</f>
        <v/>
      </c>
      <c r="M20" s="27" t="str">
        <f>IF(C20=0,"",PV('General Assumptions'!B$63,L20,-D20,,0))</f>
        <v/>
      </c>
      <c r="N20" s="28" t="str">
        <f>IF(C20=0,"",L20*E20)</f>
        <v/>
      </c>
      <c r="O20" s="27" t="str">
        <f>IF(C20=0,"",M20-J20)</f>
        <v/>
      </c>
      <c r="P20" s="53"/>
      <c r="Q20" s="53"/>
      <c r="R20" s="54"/>
      <c r="S20" s="54"/>
      <c r="T20" s="54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5.75" customHeight="1">
      <c r="A21" s="51"/>
      <c r="B21" s="35" t="s">
        <v>289</v>
      </c>
      <c r="C21" s="26">
        <f>INPUTS!C26</f>
        <v>0</v>
      </c>
      <c r="D21" s="27" t="str">
        <f>IF(C21=0,"",E21*INPUTS!C$9)</f>
        <v/>
      </c>
      <c r="E21" s="28" t="str">
        <f>IF(C21=0,"",'Printer Calcs'!E61*C21)</f>
        <v/>
      </c>
      <c r="F21" s="27" t="str">
        <f>IF(C21=0,"",G21*INPUTS!C$9)</f>
        <v/>
      </c>
      <c r="G21" s="28" t="str">
        <f>IF(C21=0,"",'Printer Calcs'!D61*C21)</f>
        <v/>
      </c>
      <c r="H21" s="28" t="str">
        <f>IF(C21=0,"",'Printer Calcs'!D65*C21)</f>
        <v/>
      </c>
      <c r="I21" s="29" t="str">
        <f>IF(C21=0,"",'Printer Calcs'!E61/'Printer Calcs'!C61)</f>
        <v/>
      </c>
      <c r="J21" s="27" t="str">
        <f>IF(C21=0,"",INPUTS!G26*C21)</f>
        <v/>
      </c>
      <c r="K21" s="30" t="str">
        <f>IF(C21=0,"",IF(J21&lt;=0,"immediate",IF(J21/D21&gt;L21,"more than "&amp;L21,ROUND(J21/D21,IF(J21/D21&gt;0.5,1,2)))))</f>
        <v/>
      </c>
      <c r="L21" s="28" t="str">
        <f>IF(C21=0,"",'Printer Calcs'!D57)</f>
        <v/>
      </c>
      <c r="M21" s="27" t="str">
        <f>IF(C21=0,"",PV('General Assumptions'!B$63,L21,-D21,,0))</f>
        <v/>
      </c>
      <c r="N21" s="28" t="str">
        <f>IF(C21=0,"",L21*E21)</f>
        <v/>
      </c>
      <c r="O21" s="27" t="str">
        <f>IF(C21=0,"",M21-J21)</f>
        <v/>
      </c>
      <c r="P21" s="53"/>
      <c r="Q21" s="53"/>
      <c r="R21" s="54"/>
      <c r="S21" s="54"/>
      <c r="T21" s="54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5.75" customHeight="1">
      <c r="A22" s="51"/>
      <c r="B22" s="35" t="s">
        <v>288</v>
      </c>
      <c r="C22" s="26">
        <f>INPUTS!C27</f>
        <v>0</v>
      </c>
      <c r="D22" s="27" t="str">
        <f>IF(C22=0,"",E22*INPUTS!C$9)</f>
        <v/>
      </c>
      <c r="E22" s="28" t="str">
        <f>IF(C22=0,"",'Printer Calcs'!E62*C22)</f>
        <v/>
      </c>
      <c r="F22" s="27" t="str">
        <f>IF(C22=0,"",G22*INPUTS!C$9)</f>
        <v/>
      </c>
      <c r="G22" s="28" t="str">
        <f>IF(C22=0,"",'Printer Calcs'!D62*C22)</f>
        <v/>
      </c>
      <c r="H22" s="28" t="str">
        <f>IF(C22=0,"",'Printer Calcs'!D66*C22)</f>
        <v/>
      </c>
      <c r="I22" s="29" t="str">
        <f>IF(C22=0,"",'Printer Calcs'!E62/'Printer Calcs'!C62)</f>
        <v/>
      </c>
      <c r="J22" s="27" t="str">
        <f>IF(C22=0,"",INPUTS!G27*C22)</f>
        <v/>
      </c>
      <c r="K22" s="30" t="str">
        <f>IF(C22=0,"",IF(J22&lt;=0,"immediate",IF(J22/D22&gt;L22,"more than "&amp;L22,ROUND(J22/D22,IF(J22/D22&gt;0.5,1,2)))))</f>
        <v/>
      </c>
      <c r="L22" s="28" t="str">
        <f>IF(C22=0,"",'Printer Calcs'!D57)</f>
        <v/>
      </c>
      <c r="M22" s="27" t="str">
        <f>IF(C22=0,"",PV('General Assumptions'!B$63,L22,-D22,,0))</f>
        <v/>
      </c>
      <c r="N22" s="28" t="str">
        <f>IF(C22=0,"",L22*E22)</f>
        <v/>
      </c>
      <c r="O22" s="27" t="str">
        <f>IF(C22=0,"",M22-J22)</f>
        <v/>
      </c>
      <c r="P22" s="53"/>
      <c r="Q22" s="53"/>
      <c r="R22" s="54"/>
      <c r="S22" s="54"/>
      <c r="T22" s="54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5.75" customHeight="1">
      <c r="A23" s="51"/>
      <c r="B23" s="493" t="s">
        <v>282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53"/>
      <c r="Q23" s="53"/>
      <c r="R23" s="54"/>
      <c r="S23" s="54"/>
      <c r="T23" s="54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5.75" customHeight="1">
      <c r="A24" s="51"/>
      <c r="B24" s="35" t="s">
        <v>287</v>
      </c>
      <c r="C24" s="26">
        <f>INPUTS!C29</f>
        <v>0</v>
      </c>
      <c r="D24" s="27" t="str">
        <f>IF(C24=0,"",E24*INPUTS!C$9)</f>
        <v/>
      </c>
      <c r="E24" s="28" t="str">
        <f>IF(C24=0,"",'Copier Calcs'!E30*C24)</f>
        <v/>
      </c>
      <c r="F24" s="27" t="str">
        <f>IF(C24=0,"",G24*INPUTS!C$9)</f>
        <v/>
      </c>
      <c r="G24" s="28" t="str">
        <f>IF(C24=0,"",'Copier Calcs'!D30*C24)</f>
        <v/>
      </c>
      <c r="H24" s="28" t="str">
        <f>IF(C24=0,"",'Copier Calcs'!D33*C24)</f>
        <v/>
      </c>
      <c r="I24" s="29" t="str">
        <f>IF(C24=0,"",'Copier Calcs'!E30/'Copier Calcs'!C30)</f>
        <v/>
      </c>
      <c r="J24" s="27" t="str">
        <f>IF(C24=0,"",INPUTS!G29*C24)</f>
        <v/>
      </c>
      <c r="K24" s="30" t="str">
        <f>IF(C24=0,"",IF(J24&lt;=0,"immediate",IF(J24/D24&gt;L24,"more than "&amp;L24,ROUND(J24/D24,IF(J24/D24&gt;0.5,1,2)))))</f>
        <v/>
      </c>
      <c r="L24" s="28" t="str">
        <f>IF(C24=0,"",'Copier Calcs'!D27)</f>
        <v/>
      </c>
      <c r="M24" s="27" t="str">
        <f>IF(C24=0,"",PV('General Assumptions'!B$63,L24,-D24,,0))</f>
        <v/>
      </c>
      <c r="N24" s="28" t="str">
        <f>IF(C24=0,"",L24*E24)</f>
        <v/>
      </c>
      <c r="O24" s="27" t="str">
        <f>IF(C24=0,"",M24-J24)</f>
        <v/>
      </c>
      <c r="P24" s="53"/>
      <c r="Q24" s="53"/>
      <c r="R24" s="54"/>
      <c r="S24" s="54"/>
      <c r="T24" s="54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5.75" customHeight="1">
      <c r="A25" s="51"/>
      <c r="B25" s="35" t="s">
        <v>288</v>
      </c>
      <c r="C25" s="26">
        <f>INPUTS!C30</f>
        <v>0</v>
      </c>
      <c r="D25" s="27" t="str">
        <f>IF(C25=0,"",E25*INPUTS!C$9)</f>
        <v/>
      </c>
      <c r="E25" s="28" t="str">
        <f>IF(C25=0,"",'Copier Calcs'!E31*C25)</f>
        <v/>
      </c>
      <c r="F25" s="27" t="str">
        <f>IF(C25=0,"",G25*INPUTS!C$9)</f>
        <v/>
      </c>
      <c r="G25" s="28" t="str">
        <f>IF(C25=0,"",'Copier Calcs'!D31*C25)</f>
        <v/>
      </c>
      <c r="H25" s="28" t="str">
        <f>IF(C25=0,"",'Copier Calcs'!D34*C25)</f>
        <v/>
      </c>
      <c r="I25" s="29" t="str">
        <f>IF(C25=0,"",'Copier Calcs'!E31/'Copier Calcs'!C31)</f>
        <v/>
      </c>
      <c r="J25" s="27" t="str">
        <f>IF(C25=0,"",INPUTS!G30*C25)</f>
        <v/>
      </c>
      <c r="K25" s="30" t="str">
        <f>IF(C25=0,"",IF(J25&lt;=0,"immediate",IF(J25/D25&gt;L25,"more than "&amp;L25,ROUND(J25/D25,IF(J25/D25&gt;0.5,1,2)))))</f>
        <v/>
      </c>
      <c r="L25" s="28" t="str">
        <f>IF(C25=0,"",'Copier Calcs'!D27)</f>
        <v/>
      </c>
      <c r="M25" s="27" t="str">
        <f>IF(C25=0,"",PV('General Assumptions'!B$63,L25,-D25,,0))</f>
        <v/>
      </c>
      <c r="N25" s="28" t="str">
        <f>IF(C25=0,"",L25*E25)</f>
        <v/>
      </c>
      <c r="O25" s="27" t="str">
        <f>IF(C25=0,"",M25-J25)</f>
        <v/>
      </c>
      <c r="P25" s="53"/>
      <c r="Q25" s="53"/>
      <c r="R25" s="54"/>
      <c r="S25" s="54"/>
      <c r="T25" s="54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5.75" customHeight="1">
      <c r="A26" s="51"/>
      <c r="B26" s="312" t="s">
        <v>286</v>
      </c>
      <c r="C26" s="26">
        <f>INPUTS!C32</f>
        <v>0</v>
      </c>
      <c r="D26" s="27" t="str">
        <f>IF(C26=0,"",E26*INPUTS!C$9)</f>
        <v/>
      </c>
      <c r="E26" s="28" t="str">
        <f>IF(C26=0,"",'Fax Calcs'!D22*C26)</f>
        <v/>
      </c>
      <c r="F26" s="27" t="str">
        <f>IF(C26=0,"",G26*INPUTS!C$9)</f>
        <v/>
      </c>
      <c r="G26" s="28" t="str">
        <f>IF(C26=0,"",'Fax Calcs'!C22*C26)</f>
        <v/>
      </c>
      <c r="H26" s="28" t="str">
        <f>IF(C26=0,"",'Fax Calcs'!C24*C26)</f>
        <v/>
      </c>
      <c r="I26" s="29" t="str">
        <f>IF(C26=0,"",'Fax Calcs'!D22/'Fax Calcs'!B22)</f>
        <v/>
      </c>
      <c r="J26" s="27" t="str">
        <f>IF(C26=0,"",INPUTS!G32*C26)</f>
        <v/>
      </c>
      <c r="K26" s="30" t="str">
        <f>IF(C26=0,"",IF(J26&lt;=0,"immediate",IF(J26/D26&gt;L26,"more than "&amp;L26,ROUND(J26/D26,IF(J26/D26&gt;0.5,1,2)))))</f>
        <v/>
      </c>
      <c r="L26" s="28" t="str">
        <f>IF(C26=0,"",'Fax Calcs'!D19)</f>
        <v/>
      </c>
      <c r="M26" s="27" t="str">
        <f>IF(C26=0,"",PV('General Assumptions'!B$63,L26,-D26,,0))</f>
        <v/>
      </c>
      <c r="N26" s="28" t="str">
        <f>IF(C26=0,"",L26*E26)</f>
        <v/>
      </c>
      <c r="O26" s="27" t="str">
        <f>IF(C26=0,"",M26-J26)</f>
        <v/>
      </c>
      <c r="P26" s="53"/>
      <c r="Q26" s="53"/>
      <c r="R26" s="54"/>
      <c r="S26" s="54"/>
      <c r="T26" s="54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5.75" customHeight="1">
      <c r="A27" s="51"/>
      <c r="B27" s="34" t="s">
        <v>285</v>
      </c>
      <c r="C27" s="26">
        <f>INPUTS!C34</f>
        <v>0</v>
      </c>
      <c r="D27" s="27" t="str">
        <f>IF(C27=0,"",E27*INPUTS!C$9)</f>
        <v/>
      </c>
      <c r="E27" s="28" t="str">
        <f>IF(C27=0,"",'Scanner Calcs'!D18*C27)</f>
        <v/>
      </c>
      <c r="F27" s="27" t="str">
        <f>IF(C27=0,"",G27*INPUTS!C$9)</f>
        <v/>
      </c>
      <c r="G27" s="28" t="str">
        <f>IF(C27=0,"",'Scanner Calcs'!C18*C27)</f>
        <v/>
      </c>
      <c r="H27" s="28" t="str">
        <f>IF(C27=0,"",'Scanner Calcs'!C20*C27)</f>
        <v/>
      </c>
      <c r="I27" s="29" t="str">
        <f>IF(C27=0,"",'Scanner Calcs'!D18/'Scanner Calcs'!B18)</f>
        <v/>
      </c>
      <c r="J27" s="27" t="str">
        <f>IF(C27=0,"",INPUTS!G34*C27)</f>
        <v/>
      </c>
      <c r="K27" s="30" t="str">
        <f>IF(C27=0,"",IF(J27&lt;=0,"immediate",IF(J27/D27&gt;L27,"more than "&amp;L27,ROUND(J27/D27,IF(J27/D27&gt;0.5,1,2)))))</f>
        <v/>
      </c>
      <c r="L27" s="28" t="str">
        <f>IF(C27=0,"",'Scanner Calcs'!D15)</f>
        <v/>
      </c>
      <c r="M27" s="27" t="str">
        <f>IF(C27=0,"",PV('General Assumptions'!B$63,L27,-D27,,0))</f>
        <v/>
      </c>
      <c r="N27" s="28" t="str">
        <f>IF(C27=0,"",L27*E27)</f>
        <v/>
      </c>
      <c r="O27" s="27" t="str">
        <f>IF(C27=0,"",M27-J27)</f>
        <v/>
      </c>
      <c r="P27" s="53"/>
      <c r="Q27" s="53"/>
      <c r="R27" s="54"/>
      <c r="S27" s="54"/>
      <c r="T27" s="54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3" customFormat="1" ht="15.75" customHeight="1">
      <c r="A28" s="55"/>
      <c r="B28" s="369" t="s">
        <v>0</v>
      </c>
      <c r="C28" s="370">
        <f>SUM(C8:C27)</f>
        <v>0</v>
      </c>
      <c r="D28" s="371" t="str">
        <f>"$"&amp;TEXT(SUM(D8:D27),IF(SUM(D8:D27)&gt;1,"#,###","0.##"))</f>
        <v>$0.</v>
      </c>
      <c r="E28" s="370">
        <f>SUM(E8:E27)</f>
        <v>0</v>
      </c>
      <c r="F28" s="372">
        <f>SUM(F8:F27)</f>
        <v>0</v>
      </c>
      <c r="G28" s="370">
        <f>SUM(G8:G27)</f>
        <v>0</v>
      </c>
      <c r="H28" s="370">
        <f>SUM(H8:H27)</f>
        <v>0</v>
      </c>
      <c r="I28" s="373">
        <f>IF(C28=0,0,E28/(G28+E28))</f>
        <v>0</v>
      </c>
      <c r="J28" s="374">
        <f>SUM(J8:J27)</f>
        <v>0</v>
      </c>
      <c r="K28" s="375" t="str">
        <f>IF(C28=0,"-",IF(J28&lt;=0,"immediate",IF(J28/D28&gt;MAX(L8:L27),"more than "&amp;MAX(L8:L26),ROUND(J28/D28,IF(J28/D28&gt;0.05,1,2)))))</f>
        <v>-</v>
      </c>
      <c r="L28" s="376" t="s">
        <v>101</v>
      </c>
      <c r="M28" s="374">
        <f>SUM(M8:M27)</f>
        <v>0</v>
      </c>
      <c r="N28" s="370">
        <f>SUM(N8:N27)</f>
        <v>0</v>
      </c>
      <c r="O28" s="374">
        <f>SUM(O8:O27)</f>
        <v>0</v>
      </c>
      <c r="P28" s="56"/>
      <c r="Q28" s="56"/>
      <c r="R28" s="57"/>
      <c r="S28" s="57"/>
      <c r="T28" s="57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90" customHeight="1">
      <c r="A29" s="51"/>
      <c r="C29" s="492" t="s">
        <v>327</v>
      </c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65"/>
      <c r="P29" s="54"/>
      <c r="Q29" s="54"/>
      <c r="R29" s="54"/>
      <c r="S29" s="54"/>
      <c r="T29" s="54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6" customFormat="1" ht="16.149999999999999" customHeight="1">
      <c r="A30" s="58"/>
      <c r="B30" s="377" t="s">
        <v>12</v>
      </c>
      <c r="C30" s="5" t="s">
        <v>319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32" s="378" customFormat="1" ht="14.1" customHeight="1">
      <c r="B31" s="379"/>
      <c r="C31" s="380" t="s">
        <v>129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</row>
    <row r="32" spans="1:32" s="378" customFormat="1" ht="13.9" customHeight="1">
      <c r="B32" s="379"/>
      <c r="C32" s="380" t="s">
        <v>320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</row>
    <row r="33" spans="1:32" s="378" customFormat="1" ht="13.9" customHeight="1">
      <c r="B33" s="381"/>
      <c r="C33" s="490" t="s">
        <v>130</v>
      </c>
      <c r="D33" s="490"/>
      <c r="E33" s="490"/>
      <c r="F33" s="490"/>
      <c r="G33" s="490"/>
      <c r="H33" s="381"/>
      <c r="I33" s="381"/>
      <c r="J33" s="382"/>
      <c r="K33" s="382"/>
      <c r="L33" s="382"/>
      <c r="M33" s="382"/>
      <c r="N33" s="382"/>
      <c r="O33" s="382"/>
      <c r="P33" s="382"/>
      <c r="Q33" s="381"/>
      <c r="R33" s="381"/>
    </row>
    <row r="34" spans="1:32" ht="15.75" customHeight="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50"/>
      <c r="N34" s="32"/>
      <c r="O34" s="32"/>
      <c r="P34" s="54"/>
      <c r="Q34" s="54"/>
      <c r="R34" s="54"/>
      <c r="S34" s="54"/>
      <c r="T34" s="54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5.75" customHeight="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50"/>
      <c r="N35" s="32"/>
      <c r="O35" s="32"/>
      <c r="P35" s="54"/>
      <c r="Q35" s="54"/>
      <c r="R35" s="54"/>
      <c r="S35" s="54"/>
      <c r="T35" s="5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5.75" customHeight="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50"/>
      <c r="N36" s="32"/>
      <c r="O36" s="32"/>
      <c r="P36" s="54"/>
      <c r="Q36" s="54"/>
      <c r="R36" s="54"/>
      <c r="S36" s="54"/>
      <c r="T36" s="54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5.75" customHeight="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50"/>
      <c r="N37" s="32"/>
      <c r="O37" s="32"/>
      <c r="P37" s="54"/>
      <c r="Q37" s="54"/>
      <c r="R37" s="54"/>
      <c r="S37" s="54"/>
      <c r="T37" s="54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5.75" customHeight="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54"/>
      <c r="Q38" s="54"/>
      <c r="R38" s="54"/>
      <c r="S38" s="54"/>
      <c r="T38" s="54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5.75" customHeight="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4"/>
      <c r="Q39" s="54"/>
      <c r="R39" s="54"/>
      <c r="S39" s="54"/>
      <c r="T39" s="54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5.75" customHeight="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54"/>
      <c r="Q40" s="54"/>
      <c r="R40" s="54"/>
      <c r="S40" s="54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.75" customHeight="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4"/>
      <c r="Q41" s="54"/>
      <c r="R41" s="54"/>
      <c r="S41" s="54"/>
      <c r="T41" s="54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5.75" customHeight="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4"/>
      <c r="Q42" s="54"/>
      <c r="R42" s="54"/>
      <c r="S42" s="54"/>
      <c r="T42" s="54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5.75" customHeight="1">
      <c r="A43" s="51"/>
      <c r="B43" s="32"/>
      <c r="C43" s="32"/>
      <c r="D43" s="54"/>
      <c r="E43" s="54"/>
      <c r="F43" s="54"/>
      <c r="G43" s="54"/>
      <c r="H43" s="54"/>
      <c r="I43" s="54"/>
      <c r="J43" s="54"/>
      <c r="K43" s="54"/>
      <c r="L43" s="32"/>
      <c r="M43" s="54"/>
      <c r="N43" s="54"/>
      <c r="O43" s="54"/>
      <c r="P43" s="54"/>
      <c r="Q43" s="54"/>
      <c r="R43" s="54"/>
      <c r="S43" s="54"/>
      <c r="T43" s="54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5.75" customHeight="1">
      <c r="A44" s="5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5.75" customHeight="1">
      <c r="A45" s="5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5.75" customHeight="1">
      <c r="A46" s="5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5.75" customHeight="1">
      <c r="A47" s="5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5.75" customHeight="1">
      <c r="A48" s="5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5.75" customHeight="1">
      <c r="A49" s="5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5.75" customHeight="1">
      <c r="A50" s="51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5.75" customHeight="1">
      <c r="A51" s="5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5.75" customHeight="1">
      <c r="A52" s="51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5.75" customHeight="1">
      <c r="A53" s="5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5.75" customHeight="1">
      <c r="A54" s="51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5.75" customHeight="1">
      <c r="A55" s="5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5.75" customHeight="1">
      <c r="A56" s="5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5.75" customHeight="1">
      <c r="A57" s="5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5.75" customHeight="1">
      <c r="A58" s="5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ht="15.75" customHeight="1">
      <c r="A59" s="51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 ht="15.75" customHeight="1">
      <c r="A60" s="5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ht="15.75" customHeight="1">
      <c r="A61" s="51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5.75" customHeight="1">
      <c r="A62" s="5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5.75" customHeight="1">
      <c r="A63" s="5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5.75" customHeight="1">
      <c r="A64" s="5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15.75" customHeight="1">
      <c r="A65" s="5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5.75" customHeight="1">
      <c r="A66" s="51"/>
      <c r="B66" s="54"/>
      <c r="C66" s="54"/>
      <c r="D66" s="51"/>
      <c r="E66" s="51"/>
      <c r="F66" s="51"/>
      <c r="G66" s="51"/>
      <c r="H66" s="51"/>
      <c r="I66" s="51"/>
      <c r="J66" s="51"/>
      <c r="K66" s="51"/>
      <c r="L66" s="54"/>
      <c r="M66" s="51"/>
      <c r="N66" s="51"/>
      <c r="O66" s="51"/>
      <c r="P66" s="54"/>
      <c r="Q66" s="54"/>
      <c r="R66" s="54"/>
      <c r="S66" s="54"/>
      <c r="T66" s="54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1:3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1:3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pans="1:3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</row>
    <row r="119" spans="1:3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3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</row>
    <row r="123" spans="1:3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</row>
    <row r="125" spans="1:3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</row>
    <row r="126" spans="1:3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</row>
    <row r="127" spans="1:3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</row>
    <row r="129" spans="1:3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</row>
    <row r="142" spans="1:3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</row>
    <row r="144" spans="1:3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</row>
    <row r="146" spans="1:3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</row>
    <row r="148" spans="1:3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</row>
    <row r="150" spans="1:3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</row>
    <row r="151" spans="1:3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</row>
    <row r="152" spans="1:3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</row>
    <row r="153" spans="1:3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</row>
    <row r="154" spans="1:3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</row>
    <row r="155" spans="1:3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</row>
    <row r="156" spans="1:3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</row>
    <row r="158" spans="1:3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</row>
    <row r="160" spans="1:3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</row>
    <row r="161" spans="1:3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</row>
    <row r="162" spans="1:3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</row>
    <row r="163" spans="1:3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</row>
    <row r="165" spans="1:3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</row>
    <row r="167" spans="1:3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</row>
    <row r="169" spans="1:3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1:3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</row>
    <row r="173" spans="1:3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</row>
    <row r="176" spans="1:3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</row>
    <row r="177" spans="1:3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</row>
    <row r="179" spans="1:3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</row>
    <row r="183" spans="1:3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</row>
    <row r="185" spans="1:3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</row>
    <row r="186" spans="1:3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</row>
    <row r="187" spans="1:3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</row>
    <row r="188" spans="1:3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</row>
    <row r="190" spans="1:3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</row>
    <row r="192" spans="1:3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</row>
    <row r="194" spans="1:3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</row>
    <row r="196" spans="1:3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</row>
    <row r="198" spans="1:3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</row>
    <row r="199" spans="1:3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</row>
    <row r="200" spans="1:3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</row>
    <row r="202" spans="1:3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</row>
    <row r="203" spans="1:3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</row>
    <row r="204" spans="1:3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</row>
    <row r="205" spans="1:3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</row>
    <row r="206" spans="1:3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</row>
    <row r="207" spans="1:3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</row>
    <row r="208" spans="1:3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</row>
    <row r="209" spans="1:3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</row>
    <row r="210" spans="1:3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</row>
    <row r="211" spans="1:3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</row>
    <row r="212" spans="1:3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</row>
    <row r="213" spans="1:3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</row>
    <row r="215" spans="1:3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</row>
    <row r="216" spans="1:3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</row>
    <row r="217" spans="1:3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</row>
    <row r="218" spans="1:3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</row>
    <row r="219" spans="1:3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</row>
    <row r="221" spans="1:3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</row>
    <row r="223" spans="1:3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</row>
    <row r="224" spans="1:3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</row>
    <row r="225" spans="1:3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</row>
    <row r="226" spans="1:3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</row>
    <row r="227" spans="1:3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</row>
    <row r="228" spans="1:3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  <row r="533" spans="1:3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</row>
    <row r="535" spans="1:3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</row>
    <row r="536" spans="1:3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</row>
    <row r="537" spans="1:3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</row>
    <row r="538" spans="1:3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</row>
    <row r="540" spans="1:3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</row>
    <row r="541" spans="1:3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</row>
    <row r="542" spans="1:3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</row>
    <row r="543" spans="1:3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</row>
    <row r="546" spans="1:3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</row>
    <row r="547" spans="1:3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</row>
    <row r="548" spans="1:3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</row>
    <row r="549" spans="1:3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</row>
    <row r="550" spans="1:3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</row>
    <row r="551" spans="1:3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</row>
    <row r="553" spans="1:3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</row>
    <row r="554" spans="1:3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</row>
    <row r="555" spans="1:3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</row>
    <row r="556" spans="1:3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</row>
    <row r="557" spans="1:3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</row>
    <row r="558" spans="1:3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</row>
    <row r="559" spans="1:3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</row>
    <row r="561" spans="1:3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</row>
    <row r="562" spans="1:3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</row>
    <row r="563" spans="1:3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</row>
    <row r="565" spans="1:3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</row>
    <row r="566" spans="1:3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</row>
    <row r="567" spans="1:3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</row>
    <row r="569" spans="1:3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</row>
    <row r="571" spans="1:3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</row>
    <row r="572" spans="1:3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</row>
    <row r="574" spans="1:3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</row>
    <row r="575" spans="1:3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</row>
    <row r="576" spans="1:3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</row>
    <row r="577" spans="1:3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</row>
    <row r="578" spans="1:3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</row>
    <row r="579" spans="1:3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</row>
    <row r="580" spans="1:3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</row>
    <row r="581" spans="1:3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1:3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</row>
    <row r="583" spans="1:3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</row>
    <row r="585" spans="1:3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</row>
    <row r="586" spans="1:3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</row>
    <row r="587" spans="1:3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</row>
    <row r="588" spans="1:3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</row>
    <row r="590" spans="1:3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</row>
    <row r="591" spans="1:3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</row>
    <row r="592" spans="1:3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</row>
    <row r="593" spans="1:3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</row>
    <row r="594" spans="1:3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</row>
    <row r="596" spans="1:3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</row>
    <row r="597" spans="1:3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</row>
    <row r="598" spans="1:3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</row>
    <row r="599" spans="1:3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</row>
    <row r="600" spans="1:3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1:3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</row>
    <row r="602" spans="1:3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</row>
    <row r="603" spans="1:3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</row>
    <row r="604" spans="1:3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</row>
    <row r="605" spans="1:3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</row>
    <row r="606" spans="1:3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</row>
    <row r="607" spans="1:3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</row>
    <row r="608" spans="1:3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</row>
    <row r="609" spans="1:3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1:3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</row>
    <row r="611" spans="1:3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</row>
    <row r="612" spans="1:3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</row>
    <row r="613" spans="1:3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</row>
    <row r="615" spans="1:3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</row>
    <row r="616" spans="1:3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</row>
    <row r="617" spans="1:3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</row>
    <row r="618" spans="1:3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1:3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</row>
    <row r="620" spans="1:3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</row>
    <row r="622" spans="1:3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</row>
    <row r="625" spans="1:3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</row>
    <row r="626" spans="1:3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</row>
    <row r="627" spans="1:3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</row>
    <row r="628" spans="1:3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</row>
    <row r="629" spans="1:3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</row>
    <row r="630" spans="1:3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</row>
    <row r="631" spans="1:3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</row>
    <row r="632" spans="1:3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</row>
    <row r="633" spans="1:3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</row>
    <row r="634" spans="1:3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</row>
    <row r="635" spans="1:3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</row>
    <row r="636" spans="1:3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</row>
    <row r="637" spans="1:3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1:3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</row>
    <row r="639" spans="1:3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</row>
    <row r="640" spans="1:3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</row>
    <row r="642" spans="1:3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</row>
    <row r="644" spans="1:3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</row>
    <row r="645" spans="1:3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</row>
    <row r="646" spans="1:3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</row>
    <row r="648" spans="1:3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</row>
    <row r="649" spans="1:3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</row>
    <row r="650" spans="1:3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</row>
    <row r="651" spans="1:3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</row>
    <row r="652" spans="1:3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</row>
    <row r="653" spans="1:3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</row>
    <row r="654" spans="1:3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</row>
    <row r="655" spans="1:3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1:3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</row>
    <row r="657" spans="1:3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</row>
    <row r="660" spans="1:3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</row>
    <row r="661" spans="1:3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</row>
    <row r="662" spans="1:3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</row>
    <row r="664" spans="1:3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</row>
    <row r="665" spans="1:3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</row>
    <row r="667" spans="1:3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</row>
    <row r="668" spans="1:3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</row>
    <row r="669" spans="1:3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</row>
    <row r="670" spans="1:3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</row>
    <row r="671" spans="1:3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</row>
    <row r="674" spans="1:3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</row>
    <row r="675" spans="1:3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</row>
    <row r="676" spans="1:3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1:3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</row>
    <row r="678" spans="1:3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</row>
    <row r="679" spans="1:3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</row>
    <row r="680" spans="1:3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</row>
    <row r="681" spans="1:3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</row>
    <row r="682" spans="1:3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</row>
    <row r="683" spans="1:3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</row>
    <row r="684" spans="1:3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</row>
    <row r="685" spans="1:3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1:3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</row>
    <row r="687" spans="1:3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</row>
    <row r="688" spans="1:3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</row>
    <row r="689" spans="1:3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</row>
    <row r="690" spans="1:3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</row>
    <row r="692" spans="1:3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</row>
    <row r="693" spans="1:3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</row>
    <row r="694" spans="1:3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1:3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</row>
    <row r="696" spans="1:3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</row>
    <row r="698" spans="1:3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</row>
    <row r="699" spans="1:3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</row>
    <row r="700" spans="1:3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</row>
    <row r="701" spans="1:3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</row>
    <row r="702" spans="1:3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</row>
    <row r="703" spans="1:3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</row>
    <row r="704" spans="1:3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</row>
    <row r="705" spans="1:3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</row>
    <row r="706" spans="1:3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</row>
    <row r="707" spans="1:3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</row>
    <row r="708" spans="1:3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</row>
    <row r="710" spans="1:3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</row>
    <row r="711" spans="1:3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</row>
    <row r="712" spans="1:3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</row>
    <row r="713" spans="1:3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1:3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</row>
    <row r="715" spans="1:3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</row>
    <row r="717" spans="1:3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</row>
    <row r="718" spans="1:3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</row>
    <row r="719" spans="1:3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</row>
    <row r="720" spans="1:3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</row>
    <row r="721" spans="1:3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1:3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</row>
    <row r="724" spans="1:3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</row>
    <row r="725" spans="1:3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</row>
    <row r="726" spans="1:3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</row>
    <row r="727" spans="1:3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</row>
    <row r="728" spans="1:3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</row>
    <row r="729" spans="1:3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</row>
    <row r="730" spans="1:3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</row>
    <row r="731" spans="1:3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1:3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</row>
    <row r="733" spans="1:3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</row>
    <row r="734" spans="1:3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</row>
    <row r="735" spans="1:3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</row>
    <row r="736" spans="1:3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</row>
    <row r="737" spans="1:3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</row>
    <row r="738" spans="1:3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</row>
    <row r="739" spans="1:3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</row>
    <row r="740" spans="1:3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</row>
    <row r="742" spans="1:3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</row>
    <row r="743" spans="1:3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</row>
    <row r="744" spans="1:3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</row>
    <row r="745" spans="1:3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</row>
    <row r="746" spans="1:3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</row>
    <row r="748" spans="1:3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</row>
    <row r="749" spans="1:3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</row>
    <row r="750" spans="1:3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1:3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</row>
    <row r="752" spans="1:3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</row>
    <row r="753" spans="1:3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</row>
    <row r="754" spans="1:3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</row>
    <row r="755" spans="1:3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</row>
    <row r="756" spans="1:3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</row>
    <row r="757" spans="1:3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</row>
    <row r="758" spans="1:3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</row>
    <row r="759" spans="1:3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1:3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</row>
    <row r="761" spans="1:3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</row>
    <row r="762" spans="1:3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</row>
    <row r="763" spans="1:3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</row>
    <row r="764" spans="1:3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</row>
    <row r="765" spans="1:3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</row>
    <row r="766" spans="1:3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</row>
    <row r="767" spans="1:3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</row>
    <row r="768" spans="1:3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</row>
    <row r="770" spans="1:3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</row>
    <row r="771" spans="1:3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</row>
    <row r="772" spans="1:3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</row>
    <row r="773" spans="1:3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</row>
    <row r="774" spans="1:3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</row>
    <row r="775" spans="1:3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</row>
    <row r="776" spans="1:3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</row>
    <row r="777" spans="1:3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</row>
    <row r="778" spans="1:3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</row>
    <row r="779" spans="1:3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</row>
    <row r="780" spans="1:3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</row>
    <row r="782" spans="1:3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</row>
    <row r="783" spans="1:3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</row>
    <row r="784" spans="1:3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</row>
    <row r="785" spans="1:3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</row>
    <row r="786" spans="1:3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</row>
    <row r="787" spans="1:3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</row>
    <row r="789" spans="1:3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1:3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</row>
    <row r="791" spans="1:3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</row>
    <row r="792" spans="1:3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</row>
    <row r="793" spans="1:3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</row>
    <row r="794" spans="1:3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</row>
    <row r="795" spans="1:3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</row>
    <row r="796" spans="1:3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</row>
    <row r="797" spans="1:3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</row>
    <row r="798" spans="1:3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1:3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</row>
    <row r="800" spans="1:3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</row>
    <row r="801" spans="1:3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</row>
    <row r="802" spans="1:3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</row>
    <row r="803" spans="1:3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</row>
    <row r="804" spans="1:3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</row>
    <row r="805" spans="1:3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</row>
    <row r="806" spans="1:3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</row>
    <row r="807" spans="1:3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1:3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</row>
    <row r="809" spans="1:3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</row>
    <row r="810" spans="1:3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</row>
    <row r="811" spans="1:3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</row>
    <row r="812" spans="1:3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</row>
    <row r="813" spans="1:3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</row>
    <row r="814" spans="1:3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</row>
    <row r="815" spans="1:3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</row>
    <row r="816" spans="1:3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</row>
    <row r="817" spans="1:3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</row>
    <row r="818" spans="1:3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</row>
    <row r="819" spans="1:3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</row>
    <row r="820" spans="1:3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</row>
    <row r="821" spans="1:3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</row>
    <row r="822" spans="1:3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</row>
    <row r="823" spans="1:3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</row>
    <row r="824" spans="1:3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</row>
    <row r="825" spans="1:3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</row>
    <row r="826" spans="1:3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1:3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</row>
    <row r="829" spans="1:3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</row>
    <row r="830" spans="1:3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</row>
    <row r="831" spans="1:3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</row>
    <row r="832" spans="1:3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</row>
    <row r="833" spans="1:3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</row>
    <row r="834" spans="1:3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</row>
    <row r="835" spans="1:3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1:3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</row>
    <row r="837" spans="1:3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</row>
    <row r="838" spans="1:3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</row>
    <row r="839" spans="1:3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</row>
    <row r="840" spans="1:3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</row>
    <row r="841" spans="1:3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</row>
    <row r="842" spans="1:3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</row>
    <row r="843" spans="1:3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</row>
    <row r="844" spans="1:3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1:3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</row>
    <row r="846" spans="1:3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</row>
    <row r="847" spans="1:3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</row>
    <row r="848" spans="1:3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</row>
    <row r="849" spans="1:3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</row>
    <row r="850" spans="1:3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</row>
    <row r="851" spans="1:3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</row>
    <row r="852" spans="1:3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</row>
    <row r="853" spans="1:3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</row>
    <row r="854" spans="1:3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</row>
    <row r="855" spans="1:3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</row>
    <row r="856" spans="1:3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</row>
    <row r="857" spans="1:3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</row>
    <row r="859" spans="1:3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</row>
    <row r="860" spans="1:3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</row>
    <row r="861" spans="1:3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</row>
    <row r="862" spans="1:3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</row>
    <row r="863" spans="1:3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1:3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</row>
    <row r="865" spans="1:3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</row>
    <row r="866" spans="1:3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</row>
    <row r="867" spans="1:3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</row>
    <row r="868" spans="1:3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</row>
    <row r="869" spans="1:3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</row>
    <row r="870" spans="1:3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</row>
    <row r="871" spans="1:3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</row>
    <row r="872" spans="1:3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1:3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</row>
    <row r="874" spans="1:3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</row>
    <row r="875" spans="1:3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</row>
    <row r="876" spans="1:3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</row>
    <row r="877" spans="1:3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</row>
    <row r="878" spans="1:3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</row>
    <row r="879" spans="1:3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</row>
    <row r="880" spans="1:3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</row>
    <row r="881" spans="1:3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1:3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</row>
    <row r="883" spans="1:3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</row>
    <row r="884" spans="1:3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</row>
    <row r="885" spans="1:3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</row>
    <row r="886" spans="1:3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</row>
    <row r="887" spans="1:3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</row>
    <row r="888" spans="1:3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</row>
    <row r="889" spans="1:3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</row>
    <row r="890" spans="1:3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</row>
    <row r="891" spans="1:3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</row>
    <row r="892" spans="1:3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</row>
    <row r="893" spans="1:3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</row>
    <row r="894" spans="1:3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</row>
    <row r="895" spans="1:3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</row>
    <row r="896" spans="1:3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</row>
    <row r="897" spans="1:3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</row>
    <row r="898" spans="1:3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</row>
    <row r="899" spans="1:3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</row>
    <row r="900" spans="1:3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</row>
    <row r="901" spans="1:3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</row>
    <row r="902" spans="1:3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</row>
    <row r="903" spans="1:3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</row>
    <row r="904" spans="1:3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</row>
    <row r="905" spans="1:3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</row>
    <row r="906" spans="1:3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</row>
    <row r="907" spans="1:3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</row>
    <row r="908" spans="1:3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</row>
    <row r="909" spans="1:3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</row>
    <row r="910" spans="1:3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</row>
    <row r="911" spans="1:3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</row>
    <row r="912" spans="1:3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</row>
    <row r="913" spans="1:3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</row>
    <row r="914" spans="1:3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</row>
    <row r="915" spans="1:3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</row>
    <row r="916" spans="1:3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</row>
    <row r="917" spans="1:3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</row>
    <row r="918" spans="1:3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</row>
    <row r="919" spans="1:3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</row>
    <row r="921" spans="1:3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</row>
    <row r="922" spans="1:3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</row>
    <row r="923" spans="1:3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</row>
    <row r="924" spans="1:3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</row>
    <row r="925" spans="1:3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</row>
    <row r="926" spans="1:3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</row>
    <row r="927" spans="1:3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</row>
    <row r="929" spans="1:3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</row>
    <row r="931" spans="1:3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</row>
    <row r="932" spans="1:3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</row>
    <row r="933" spans="1:3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</row>
    <row r="934" spans="1:3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</row>
    <row r="935" spans="1:3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</row>
    <row r="936" spans="1:3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</row>
    <row r="937" spans="1:3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</row>
    <row r="938" spans="1:3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</row>
    <row r="939" spans="1:3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</row>
    <row r="940" spans="1:3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</row>
    <row r="942" spans="1:3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</row>
    <row r="943" spans="1:3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</row>
    <row r="944" spans="1:3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</row>
    <row r="945" spans="1:3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</row>
    <row r="948" spans="1:3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</row>
    <row r="949" spans="1:3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</row>
    <row r="950" spans="1:3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</row>
    <row r="951" spans="1:3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</row>
    <row r="952" spans="1:3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</row>
    <row r="953" spans="1:3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</row>
    <row r="954" spans="1:3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</row>
    <row r="955" spans="1:3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</row>
    <row r="956" spans="1:3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</row>
    <row r="957" spans="1:3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</row>
    <row r="958" spans="1:3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</row>
    <row r="959" spans="1:3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</row>
    <row r="960" spans="1:3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</row>
    <row r="961" spans="1:3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</row>
    <row r="962" spans="1:3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</row>
    <row r="963" spans="1:3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</row>
    <row r="964" spans="1:3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</row>
    <row r="965" spans="1:3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</row>
    <row r="966" spans="1:3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</row>
    <row r="967" spans="1:3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</row>
    <row r="968" spans="1:3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</row>
    <row r="969" spans="1:3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</row>
    <row r="970" spans="1:3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</row>
    <row r="971" spans="1:3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</row>
    <row r="972" spans="1:3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</row>
    <row r="973" spans="1:3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</row>
    <row r="974" spans="1:3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</row>
    <row r="975" spans="1:3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</row>
    <row r="976" spans="1:3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</row>
    <row r="977" spans="1:3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</row>
    <row r="978" spans="1:3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</row>
    <row r="979" spans="1:3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</row>
    <row r="980" spans="1:3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</row>
    <row r="981" spans="1:3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</row>
    <row r="982" spans="1:3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</row>
    <row r="983" spans="1:3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</row>
    <row r="984" spans="1:3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</row>
    <row r="985" spans="1:3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</row>
    <row r="986" spans="1:3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</row>
    <row r="987" spans="1:3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</row>
    <row r="988" spans="1:3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</row>
    <row r="989" spans="1:3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</row>
    <row r="990" spans="1:3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</row>
    <row r="991" spans="1:3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</row>
    <row r="992" spans="1:3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</row>
    <row r="993" spans="1:3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</row>
    <row r="994" spans="1:3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</row>
    <row r="995" spans="1:3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</row>
    <row r="996" spans="1:3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</row>
    <row r="997" spans="1:3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</row>
    <row r="998" spans="1:3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</row>
    <row r="999" spans="1:3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</row>
    <row r="1000" spans="1:3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</row>
    <row r="1001" spans="1:32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</row>
    <row r="1002" spans="1:32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</row>
    <row r="1003" spans="1:32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</row>
    <row r="1004" spans="1:32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</row>
    <row r="1005" spans="1:32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</row>
    <row r="1006" spans="1:32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</row>
    <row r="1007" spans="1:32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</row>
    <row r="1008" spans="1:32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</row>
    <row r="1009" spans="1:32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</row>
    <row r="1010" spans="1:32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</row>
    <row r="1011" spans="1:32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</row>
    <row r="1012" spans="1:32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</row>
    <row r="1013" spans="1:32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</row>
    <row r="1014" spans="1:32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</row>
    <row r="1015" spans="1:32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</row>
    <row r="1016" spans="1:32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</row>
    <row r="1017" spans="1:32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</row>
    <row r="1018" spans="1:32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</row>
    <row r="1019" spans="1:32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</row>
    <row r="1020" spans="1:32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</row>
    <row r="1021" spans="1:32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</row>
    <row r="1022" spans="1:32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</row>
    <row r="1023" spans="1:32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</row>
    <row r="1024" spans="1:32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</row>
    <row r="1025" spans="1:32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</row>
    <row r="1026" spans="1:32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</row>
    <row r="1027" spans="1:32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</row>
    <row r="1028" spans="1:32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</row>
    <row r="1029" spans="1:32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</row>
    <row r="1030" spans="1:32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</row>
    <row r="1031" spans="1:32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</row>
    <row r="1032" spans="1:32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</row>
    <row r="1033" spans="1:32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</row>
    <row r="1034" spans="1:32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</row>
    <row r="1035" spans="1:32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</row>
    <row r="1036" spans="1:32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</row>
    <row r="1037" spans="1:32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</row>
    <row r="1038" spans="1:32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</row>
    <row r="1039" spans="1:32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</row>
    <row r="1040" spans="1:32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</row>
    <row r="1041" spans="1:32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</row>
    <row r="1042" spans="1:32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</row>
    <row r="1043" spans="1:32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</row>
    <row r="1044" spans="1:32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</row>
    <row r="1045" spans="1:32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</row>
    <row r="1046" spans="1:32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</row>
    <row r="1047" spans="1:32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</row>
    <row r="1048" spans="1:32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</row>
    <row r="1049" spans="1:32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</row>
    <row r="1050" spans="1:32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</row>
    <row r="1051" spans="1:32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</row>
    <row r="1052" spans="1:32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</row>
    <row r="1053" spans="1:32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</row>
    <row r="1054" spans="1:32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</row>
    <row r="1055" spans="1:32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</row>
    <row r="1056" spans="1:32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</row>
    <row r="1057" spans="1:32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</row>
    <row r="1058" spans="1:32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</row>
    <row r="1059" spans="1:32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</row>
    <row r="1060" spans="1:32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</row>
    <row r="1061" spans="1:32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</row>
    <row r="1062" spans="1:32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</row>
    <row r="1063" spans="1:32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</row>
    <row r="1064" spans="1:32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</row>
    <row r="1065" spans="1:32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</row>
    <row r="1066" spans="1:32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</row>
    <row r="1067" spans="1:32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</row>
    <row r="1068" spans="1:32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</row>
    <row r="1069" spans="1:32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</row>
    <row r="1070" spans="1:32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</row>
    <row r="1071" spans="1:32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</row>
    <row r="1072" spans="1:32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</row>
    <row r="1073" spans="1:32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</row>
    <row r="1074" spans="1:32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</row>
    <row r="1075" spans="1:32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</row>
    <row r="1076" spans="1:32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</row>
    <row r="1077" spans="1:32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</row>
    <row r="1078" spans="1:32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</row>
    <row r="1079" spans="1:32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</row>
    <row r="1080" spans="1:32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</row>
    <row r="1081" spans="1:32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</row>
    <row r="1082" spans="1:32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</row>
    <row r="1083" spans="1:32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</row>
    <row r="1084" spans="1:32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</row>
    <row r="1085" spans="1:32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</row>
    <row r="1086" spans="1:32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</row>
    <row r="1087" spans="1:32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</row>
    <row r="1088" spans="1:32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</row>
    <row r="1089" spans="1:32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</row>
    <row r="1090" spans="1:32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</row>
    <row r="1091" spans="1:32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</row>
    <row r="1092" spans="1:32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</row>
    <row r="1093" spans="1:32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</row>
    <row r="1094" spans="1:32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</row>
    <row r="1095" spans="1:32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</row>
    <row r="1096" spans="1:32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</row>
    <row r="1097" spans="1:32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</row>
    <row r="1098" spans="1:32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</row>
    <row r="1099" spans="1:32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</row>
    <row r="1100" spans="1:32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</row>
    <row r="1101" spans="1:32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</row>
    <row r="1102" spans="1:32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</row>
    <row r="1103" spans="1:32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</row>
    <row r="1104" spans="1:32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</row>
    <row r="1105" spans="1:32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</row>
    <row r="1106" spans="1:32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</row>
    <row r="1107" spans="1:32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</row>
    <row r="1108" spans="1:32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</row>
    <row r="1109" spans="1:32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</row>
    <row r="1110" spans="1:32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</row>
    <row r="1111" spans="1:32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</row>
    <row r="1112" spans="1:32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</row>
    <row r="1113" spans="1:32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</row>
    <row r="1114" spans="1:32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</row>
    <row r="1115" spans="1:32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</row>
    <row r="1116" spans="1:32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</row>
    <row r="1117" spans="1:32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</row>
    <row r="1118" spans="1:32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</row>
    <row r="1119" spans="1:32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</row>
    <row r="1120" spans="1:32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</row>
    <row r="1121" spans="1:32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</row>
    <row r="1122" spans="1:32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</row>
    <row r="1123" spans="1:32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</row>
    <row r="1124" spans="1:32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</row>
    <row r="1125" spans="1:32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</row>
    <row r="1126" spans="1:32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</row>
    <row r="1127" spans="1:32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</row>
    <row r="1128" spans="1:32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</row>
    <row r="1129" spans="1:32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</row>
    <row r="1130" spans="1:32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</row>
    <row r="1131" spans="1:32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</row>
    <row r="1132" spans="1:32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</row>
    <row r="1133" spans="1:32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</row>
    <row r="1134" spans="1:32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</row>
    <row r="1135" spans="1:32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</row>
    <row r="1136" spans="1:32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</row>
    <row r="1137" spans="1:32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</row>
    <row r="1138" spans="1:32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</row>
    <row r="1139" spans="1:32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</row>
    <row r="1140" spans="1:32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</row>
    <row r="1141" spans="1:32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</row>
    <row r="1142" spans="1:32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</row>
    <row r="1143" spans="1:32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</row>
    <row r="1144" spans="1:32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</row>
    <row r="1145" spans="1:32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</row>
    <row r="1146" spans="1:32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</row>
    <row r="1147" spans="1:32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</row>
    <row r="1148" spans="1:32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</row>
    <row r="1149" spans="1:32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</row>
    <row r="1150" spans="1:32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</row>
    <row r="1151" spans="1:32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</row>
    <row r="1152" spans="1:32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</row>
    <row r="1153" spans="1:32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</row>
    <row r="1154" spans="1:32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</row>
    <row r="1155" spans="1:32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</row>
    <row r="1156" spans="1:32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</row>
    <row r="1157" spans="1:32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</row>
    <row r="1158" spans="1:32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</row>
    <row r="1159" spans="1:32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</row>
    <row r="1160" spans="1:32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</row>
    <row r="1161" spans="1:32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</row>
    <row r="1162" spans="1:32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</row>
    <row r="1163" spans="1:32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</row>
    <row r="1164" spans="1:32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</row>
    <row r="1165" spans="1:32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</row>
    <row r="1166" spans="1:32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</row>
    <row r="1167" spans="1:32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</row>
    <row r="1168" spans="1:32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</row>
    <row r="1169" spans="1:32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</row>
    <row r="1170" spans="1:32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</row>
    <row r="1171" spans="1:32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</row>
    <row r="1172" spans="1:32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</row>
    <row r="1173" spans="1:32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</row>
    <row r="1174" spans="1:32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</row>
    <row r="1175" spans="1:32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</row>
    <row r="1176" spans="1:32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</row>
    <row r="1177" spans="1:32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</row>
    <row r="1178" spans="1:32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</row>
    <row r="1179" spans="1:32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</row>
    <row r="1180" spans="1:32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</row>
    <row r="1181" spans="1:32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</row>
    <row r="1182" spans="1:32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</row>
    <row r="1183" spans="1:32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</row>
    <row r="1184" spans="1:32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</row>
    <row r="1185" spans="1:32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</row>
    <row r="1186" spans="1:32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</row>
    <row r="1187" spans="1:32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</row>
    <row r="1188" spans="1:32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</row>
    <row r="1189" spans="1:32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</row>
    <row r="1190" spans="1:32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</row>
    <row r="1191" spans="1:32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</row>
    <row r="1192" spans="1:32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</row>
    <row r="1193" spans="1:32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</row>
    <row r="1194" spans="1:32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</row>
    <row r="1195" spans="1:32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</row>
    <row r="1196" spans="1:32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</row>
    <row r="1197" spans="1:32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</row>
    <row r="1198" spans="1:32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</row>
    <row r="1199" spans="1:32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</row>
    <row r="1200" spans="1:32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</row>
    <row r="1201" spans="1:32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</row>
    <row r="1202" spans="1:32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</row>
    <row r="1203" spans="1:32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</row>
    <row r="1204" spans="1:32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</row>
    <row r="1205" spans="1:32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</row>
    <row r="1206" spans="1:32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</row>
    <row r="1207" spans="1:32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</row>
    <row r="1208" spans="1:32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</row>
    <row r="1209" spans="1:32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</row>
    <row r="1210" spans="1:32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</row>
    <row r="1211" spans="1:32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</row>
    <row r="1212" spans="1:32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</row>
    <row r="1213" spans="1:32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</row>
    <row r="1214" spans="1:32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</row>
    <row r="1215" spans="1:32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</row>
    <row r="1216" spans="1:32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</row>
    <row r="1217" spans="1:32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</row>
    <row r="1218" spans="1:32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</row>
    <row r="1219" spans="1:32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</row>
    <row r="1220" spans="1:32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</row>
    <row r="1221" spans="1:32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</row>
    <row r="1222" spans="1:32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</row>
    <row r="1223" spans="1:32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</row>
    <row r="1224" spans="1:32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</row>
    <row r="1225" spans="1:32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</row>
    <row r="1226" spans="1:32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</row>
    <row r="1227" spans="1:32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</row>
    <row r="1228" spans="1:32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</row>
    <row r="1229" spans="1:32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</row>
    <row r="1230" spans="1:32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</row>
    <row r="1231" spans="1:32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</row>
    <row r="1232" spans="1:32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</row>
    <row r="1233" spans="1:32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</row>
    <row r="1234" spans="1:32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</row>
    <row r="1235" spans="1:32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</row>
    <row r="1236" spans="1:32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</row>
    <row r="1237" spans="1:32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</row>
    <row r="1238" spans="1:32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</row>
    <row r="1239" spans="1:32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</row>
    <row r="1240" spans="1:32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</row>
    <row r="1241" spans="1:32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</row>
    <row r="1242" spans="1:32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</row>
    <row r="1243" spans="1:32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</row>
    <row r="1244" spans="1:32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</row>
    <row r="1245" spans="1:32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</row>
    <row r="1246" spans="1:32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</row>
    <row r="1247" spans="1:32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</row>
    <row r="1248" spans="1:32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</row>
    <row r="1249" spans="1:32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</row>
    <row r="1250" spans="1:32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</row>
    <row r="1251" spans="1:32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</row>
    <row r="1252" spans="1:32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</row>
    <row r="1253" spans="1:32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</row>
    <row r="1254" spans="1:32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</row>
    <row r="1255" spans="1:32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</row>
    <row r="1256" spans="1:32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</row>
    <row r="1257" spans="1:32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</row>
    <row r="1258" spans="1:32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</row>
    <row r="1259" spans="1:32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</row>
    <row r="1260" spans="1:32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</row>
    <row r="1261" spans="1:32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</row>
    <row r="1262" spans="1:32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</row>
    <row r="1263" spans="1:32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</row>
    <row r="1264" spans="1:32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</row>
    <row r="1265" spans="1:32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</row>
    <row r="1266" spans="1:32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</row>
    <row r="1267" spans="1:32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</row>
    <row r="1268" spans="1:32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</row>
    <row r="1269" spans="1:32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</row>
    <row r="1270" spans="1:32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</row>
    <row r="1271" spans="1:32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</row>
    <row r="1272" spans="1:32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</row>
    <row r="1273" spans="1:32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</row>
    <row r="1274" spans="1:32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</row>
    <row r="1275" spans="1:32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</row>
    <row r="1276" spans="1:32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</row>
    <row r="1277" spans="1:32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</row>
    <row r="1278" spans="1:32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</row>
    <row r="1279" spans="1:32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</row>
    <row r="1280" spans="1:32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</row>
    <row r="1281" spans="1:32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</row>
    <row r="1282" spans="1:32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</row>
    <row r="1283" spans="1:32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</row>
    <row r="1284" spans="1:32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</row>
    <row r="1285" spans="1:32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</row>
    <row r="1286" spans="1:32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</row>
    <row r="1287" spans="1:32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</row>
    <row r="1288" spans="1:32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</row>
    <row r="1289" spans="1:32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</row>
    <row r="1290" spans="1:32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</row>
    <row r="1291" spans="1:32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</row>
    <row r="1292" spans="1:32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</row>
    <row r="1293" spans="1:32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</row>
    <row r="1294" spans="1:32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</row>
    <row r="1295" spans="1:32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</row>
    <row r="1296" spans="1:32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</row>
    <row r="1297" spans="1:32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</row>
    <row r="1298" spans="1:32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</row>
    <row r="1299" spans="1:32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</row>
    <row r="1300" spans="1:32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</row>
    <row r="1301" spans="1:32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</row>
    <row r="1302" spans="1:32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</row>
    <row r="1303" spans="1:32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</row>
    <row r="1304" spans="1:32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</row>
    <row r="1305" spans="1:32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</row>
    <row r="1306" spans="1:32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</row>
    <row r="1307" spans="1:32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</row>
    <row r="1308" spans="1:32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</row>
    <row r="1309" spans="1:32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</row>
    <row r="1310" spans="1:32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</row>
    <row r="1311" spans="1:32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</row>
    <row r="1312" spans="1:32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</row>
    <row r="1313" spans="1:32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</row>
    <row r="1314" spans="1:32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</row>
    <row r="1315" spans="1:32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</row>
    <row r="1316" spans="1:32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</row>
    <row r="1317" spans="1:32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</row>
    <row r="1318" spans="1:32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</row>
    <row r="1319" spans="1:32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</row>
    <row r="1320" spans="1:32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</row>
    <row r="1321" spans="1:32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</row>
    <row r="1322" spans="1:32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</row>
    <row r="1323" spans="1:32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</row>
    <row r="1324" spans="1:32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</row>
    <row r="1325" spans="1:32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</row>
    <row r="1326" spans="1:32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</row>
    <row r="1327" spans="1:32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</row>
    <row r="1328" spans="1:32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</row>
    <row r="1329" spans="1:32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</row>
    <row r="1330" spans="1:32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</row>
    <row r="1331" spans="1:32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</row>
    <row r="1332" spans="1:32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</row>
    <row r="1333" spans="1:32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</row>
    <row r="1334" spans="1:32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</row>
    <row r="1335" spans="1:32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</row>
    <row r="1336" spans="1:32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</row>
    <row r="1337" spans="1:32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</row>
    <row r="1338" spans="1:32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</row>
    <row r="1339" spans="1:32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</row>
    <row r="1340" spans="1:32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</row>
    <row r="1341" spans="1:32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</row>
    <row r="1342" spans="1:32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</row>
    <row r="1343" spans="1:32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</row>
    <row r="1344" spans="1:32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</row>
    <row r="1345" spans="1:32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</row>
    <row r="1346" spans="1:32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</row>
    <row r="1347" spans="1:32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</row>
    <row r="1348" spans="1:32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</row>
    <row r="1349" spans="1:32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</row>
    <row r="1350" spans="1:32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</row>
    <row r="1351" spans="1:32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</row>
    <row r="1352" spans="1:32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</row>
    <row r="1353" spans="1:32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</row>
    <row r="1354" spans="1:32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</row>
    <row r="1355" spans="1:32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</row>
    <row r="1356" spans="1:32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</row>
    <row r="1357" spans="1:32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</row>
    <row r="1358" spans="1:32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</row>
    <row r="1359" spans="1:32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</row>
    <row r="1360" spans="1:32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</row>
    <row r="1361" spans="1:32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</row>
    <row r="1362" spans="1:32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</row>
    <row r="1363" spans="1:32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</row>
    <row r="1364" spans="1:32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</row>
    <row r="1365" spans="1:32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</row>
    <row r="1366" spans="1:32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</row>
    <row r="1367" spans="1:32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</row>
    <row r="1368" spans="1:32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</row>
    <row r="1369" spans="1:32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</row>
    <row r="1370" spans="1:32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</row>
    <row r="1371" spans="1:32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</row>
    <row r="1372" spans="1:32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</row>
    <row r="1373" spans="1:32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</row>
    <row r="1374" spans="1:32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</row>
    <row r="1375" spans="1:32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</row>
    <row r="1376" spans="1:32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</row>
    <row r="1377" spans="1:32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</row>
    <row r="1378" spans="1:32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</row>
    <row r="1379" spans="1:32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</row>
    <row r="1380" spans="1:32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</row>
    <row r="1381" spans="1:32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</row>
    <row r="1382" spans="1:32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</row>
    <row r="1383" spans="1:32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</row>
    <row r="1384" spans="1:32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</row>
    <row r="1385" spans="1:32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</row>
    <row r="1386" spans="1:32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</row>
    <row r="1387" spans="1:32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</row>
    <row r="1388" spans="1:32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</row>
    <row r="1389" spans="1:32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</row>
    <row r="1390" spans="1:32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</row>
    <row r="1391" spans="1:32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</row>
    <row r="1392" spans="1:32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</row>
    <row r="1393" spans="1:32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</row>
    <row r="1394" spans="1:32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</row>
    <row r="1395" spans="1:32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</row>
    <row r="1396" spans="1:32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</row>
    <row r="1397" spans="1:32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</row>
    <row r="1398" spans="1:32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</row>
    <row r="1399" spans="1:32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</row>
    <row r="1400" spans="1:32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</row>
    <row r="1401" spans="1:32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</row>
    <row r="1402" spans="1:32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</row>
    <row r="1403" spans="1:32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</row>
    <row r="1404" spans="1:32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</row>
    <row r="1405" spans="1:32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</row>
    <row r="1406" spans="1:32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</row>
    <row r="1407" spans="1:32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</row>
    <row r="1408" spans="1:32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</row>
    <row r="1409" spans="1:32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</row>
    <row r="1410" spans="1:32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</row>
    <row r="1411" spans="1:32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</row>
    <row r="1412" spans="1:32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</row>
    <row r="1413" spans="1:32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</row>
    <row r="1414" spans="1:32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</row>
    <row r="1415" spans="1:32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</row>
    <row r="1416" spans="1:32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</row>
    <row r="1417" spans="1:32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</row>
    <row r="1418" spans="1:32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</row>
    <row r="1419" spans="1:32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</row>
    <row r="1420" spans="1:32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</row>
    <row r="1421" spans="1:32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</row>
    <row r="1422" spans="1:32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</row>
    <row r="1423" spans="1:32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</row>
    <row r="1424" spans="1:32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</row>
    <row r="1425" spans="1:32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</row>
    <row r="1426" spans="1:32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</row>
    <row r="1427" spans="1:32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</row>
    <row r="1428" spans="1:32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</row>
    <row r="1429" spans="1:32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</row>
    <row r="1430" spans="1:32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</row>
    <row r="1431" spans="1:32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</row>
    <row r="1432" spans="1:32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</row>
    <row r="1433" spans="1:32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</row>
    <row r="1434" spans="1:32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</row>
    <row r="1435" spans="1:32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</row>
    <row r="1436" spans="1:32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</row>
    <row r="1437" spans="1:32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</row>
    <row r="1438" spans="1:32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</row>
    <row r="1439" spans="1:32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</row>
    <row r="1440" spans="1:32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</row>
    <row r="1441" spans="1:32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</row>
    <row r="1442" spans="1:32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</row>
    <row r="1443" spans="1:32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</row>
    <row r="1444" spans="1:32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</row>
    <row r="1445" spans="1:32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</row>
    <row r="1446" spans="1:32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</row>
    <row r="1447" spans="1:32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</row>
    <row r="1448" spans="1:32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</row>
    <row r="1449" spans="1:32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</row>
    <row r="1450" spans="1:32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</row>
    <row r="1451" spans="1:32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</row>
    <row r="1452" spans="1:32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</row>
    <row r="1453" spans="1:32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</row>
    <row r="1454" spans="1:32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</row>
    <row r="1455" spans="1:32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</row>
    <row r="1456" spans="1:32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</row>
    <row r="1457" spans="1:32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</row>
    <row r="1458" spans="1:32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</row>
    <row r="1459" spans="1:32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</row>
    <row r="1460" spans="1:32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</row>
    <row r="1461" spans="1:32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</row>
    <row r="1462" spans="1:32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</row>
    <row r="1463" spans="1:32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</row>
    <row r="1464" spans="1:32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</row>
    <row r="1465" spans="1:32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</row>
    <row r="1466" spans="1:32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</row>
    <row r="1467" spans="1:32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</row>
    <row r="1468" spans="1:32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</row>
    <row r="1469" spans="1:32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</row>
    <row r="1470" spans="1:32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</row>
    <row r="1471" spans="1:32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</row>
    <row r="1472" spans="1:32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</row>
    <row r="1473" spans="1:32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</row>
    <row r="1474" spans="1:32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</row>
    <row r="1475" spans="1:32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</row>
    <row r="1476" spans="1:32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</row>
    <row r="1477" spans="1:32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</row>
    <row r="1478" spans="1:32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</row>
    <row r="1479" spans="1:32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</row>
    <row r="1480" spans="1:32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</row>
    <row r="1481" spans="1:32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</row>
    <row r="1482" spans="1:32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</row>
    <row r="1483" spans="1:32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</row>
    <row r="1484" spans="1:32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</row>
    <row r="1485" spans="1:32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</row>
    <row r="1486" spans="1:32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</row>
    <row r="1487" spans="1:32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</row>
    <row r="1488" spans="1:32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</row>
    <row r="1489" spans="1:32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</row>
    <row r="1490" spans="1:32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</row>
    <row r="1491" spans="1:32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</row>
    <row r="1492" spans="1:32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</row>
    <row r="1493" spans="1:32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</row>
    <row r="1494" spans="1:32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</row>
    <row r="1495" spans="1:32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</row>
    <row r="1496" spans="1:32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</row>
    <row r="1497" spans="1:32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</row>
    <row r="1498" spans="1:32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</row>
    <row r="1499" spans="1:32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</row>
    <row r="1500" spans="1:32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</row>
    <row r="1501" spans="1:32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</row>
    <row r="1502" spans="1:32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</row>
    <row r="1503" spans="1:32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</row>
    <row r="1504" spans="1:32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</row>
    <row r="1505" spans="1:32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</row>
    <row r="1506" spans="1:32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</row>
    <row r="1507" spans="1:32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</row>
    <row r="1508" spans="1:32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</row>
    <row r="1509" spans="1:32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</row>
    <row r="1510" spans="1:32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</row>
    <row r="1511" spans="1:32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</row>
    <row r="1512" spans="1:32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</row>
    <row r="1513" spans="1:32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</row>
    <row r="1514" spans="1:32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</row>
    <row r="1515" spans="1:32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</row>
    <row r="1516" spans="1:32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</row>
    <row r="1517" spans="1:32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</row>
    <row r="1518" spans="1:32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</row>
    <row r="1519" spans="1:32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</row>
    <row r="1520" spans="1:32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</row>
    <row r="1521" spans="1:32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</row>
    <row r="1522" spans="1:32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</row>
    <row r="1523" spans="1:32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</row>
    <row r="1524" spans="1:32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</row>
    <row r="1525" spans="1:32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</row>
    <row r="1526" spans="1:32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</row>
    <row r="1527" spans="1:32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</row>
    <row r="1528" spans="1:32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</row>
    <row r="1529" spans="1:32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</row>
    <row r="1530" spans="1:32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</row>
    <row r="1531" spans="1:32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</row>
    <row r="1532" spans="1:32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</row>
    <row r="1533" spans="1:32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</row>
    <row r="1534" spans="1:32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</row>
    <row r="1535" spans="1:32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</row>
    <row r="1536" spans="1:32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</row>
    <row r="1537" spans="1:32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</row>
    <row r="1538" spans="1:32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</row>
    <row r="1539" spans="1:32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</row>
    <row r="1540" spans="1:32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</row>
    <row r="1541" spans="1:32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</row>
    <row r="1542" spans="1:32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</row>
    <row r="1543" spans="1:32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</row>
    <row r="1544" spans="1:32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</row>
    <row r="1545" spans="1:32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</row>
    <row r="1546" spans="1:32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</row>
    <row r="1547" spans="1:32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</row>
    <row r="1548" spans="1:32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</row>
    <row r="1549" spans="1:32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</row>
    <row r="1550" spans="1:32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</row>
    <row r="1551" spans="1:32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</row>
    <row r="1552" spans="1:32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</row>
    <row r="1553" spans="1:32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</row>
    <row r="1554" spans="1:32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</row>
    <row r="1555" spans="1:32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</row>
    <row r="1556" spans="1:32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</row>
    <row r="1557" spans="1:32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</row>
    <row r="1558" spans="1:32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</row>
    <row r="1559" spans="1:32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</row>
    <row r="1560" spans="1:32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</row>
    <row r="1561" spans="1:32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</row>
    <row r="1562" spans="1:32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</row>
    <row r="1563" spans="1:32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</row>
    <row r="1564" spans="1:32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</row>
    <row r="1565" spans="1:32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</row>
    <row r="1566" spans="1:32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</row>
    <row r="1567" spans="1:32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</row>
    <row r="1568" spans="1:32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</row>
    <row r="1569" spans="1:32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</row>
    <row r="1570" spans="1:32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</row>
    <row r="1571" spans="1:32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</row>
    <row r="1572" spans="1:32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</row>
    <row r="1573" spans="1:32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</row>
    <row r="1574" spans="1:32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</row>
    <row r="1575" spans="1:32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</row>
    <row r="1576" spans="1:32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</row>
    <row r="1577" spans="1:32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</row>
    <row r="1578" spans="1:32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</row>
    <row r="1579" spans="1:32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</row>
    <row r="1580" spans="1:32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</row>
    <row r="1581" spans="1:32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</row>
    <row r="1582" spans="1:32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</row>
    <row r="1583" spans="1:32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</row>
    <row r="1584" spans="1:32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</row>
    <row r="1585" spans="1:32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</row>
    <row r="1586" spans="1:32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</row>
    <row r="1587" spans="1:32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</row>
    <row r="1588" spans="1:32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</row>
    <row r="1589" spans="1:32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</row>
    <row r="1590" spans="1:32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</row>
    <row r="1591" spans="1:32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</row>
    <row r="1592" spans="1:32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</row>
    <row r="1593" spans="1:32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</row>
    <row r="1594" spans="1:32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</row>
    <row r="1595" spans="1:32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</row>
    <row r="1596" spans="1:32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</row>
    <row r="1597" spans="1:32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</row>
    <row r="1598" spans="1:32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</row>
    <row r="1599" spans="1:32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</row>
    <row r="1600" spans="1:32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</row>
    <row r="1601" spans="1:32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</row>
    <row r="1602" spans="1:32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</row>
    <row r="1603" spans="1:32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</row>
    <row r="1604" spans="1:32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</row>
    <row r="1605" spans="1:32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</row>
    <row r="1606" spans="1:32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</row>
    <row r="1607" spans="1:32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</row>
    <row r="1608" spans="1:32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</row>
    <row r="1609" spans="1:32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</row>
    <row r="1610" spans="1:32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</row>
    <row r="1611" spans="1:32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</row>
    <row r="1612" spans="1:32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</row>
    <row r="1613" spans="1:32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</row>
    <row r="1614" spans="1:32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</row>
    <row r="1615" spans="1:32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</row>
    <row r="1616" spans="1:32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</row>
    <row r="1617" spans="1:32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</row>
    <row r="1618" spans="1:32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</row>
    <row r="1619" spans="1:32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</row>
    <row r="1620" spans="1:32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</row>
    <row r="1621" spans="1:32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</row>
    <row r="1622" spans="1:32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</row>
    <row r="1623" spans="1:32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</row>
    <row r="1624" spans="1:32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</row>
    <row r="1625" spans="1:32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</row>
    <row r="1626" spans="1:32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</row>
    <row r="1627" spans="1:32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</row>
    <row r="1628" spans="1:32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</row>
    <row r="1629" spans="1:32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</row>
    <row r="1630" spans="1:32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</row>
    <row r="1631" spans="1:32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</row>
    <row r="1632" spans="1:32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</row>
    <row r="1633" spans="1:32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</row>
    <row r="1634" spans="1:32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</row>
    <row r="1635" spans="1:32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</row>
    <row r="1636" spans="1:32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</row>
    <row r="1637" spans="1:32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</row>
    <row r="1638" spans="1:32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</row>
    <row r="1639" spans="1:32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</row>
    <row r="1640" spans="1:32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</row>
    <row r="1641" spans="1:32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</row>
    <row r="1642" spans="1:32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</row>
    <row r="1643" spans="1:32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</row>
    <row r="1644" spans="1:32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</row>
    <row r="1645" spans="1:32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</row>
    <row r="1646" spans="1:32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</row>
    <row r="1647" spans="1:32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</row>
    <row r="1648" spans="1:32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</row>
    <row r="1649" spans="1:32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</row>
    <row r="1650" spans="1:32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</row>
    <row r="1651" spans="1:32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</row>
    <row r="1652" spans="1:32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</row>
    <row r="1653" spans="1:32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</row>
    <row r="1654" spans="1:32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</row>
    <row r="1655" spans="1:32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</row>
    <row r="1656" spans="1:32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</row>
    <row r="1657" spans="1:32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</row>
    <row r="1658" spans="1:32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</row>
    <row r="1659" spans="1:32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</row>
    <row r="1660" spans="1:32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</row>
    <row r="1661" spans="1:32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</row>
    <row r="1662" spans="1:32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</row>
    <row r="1663" spans="1:32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</row>
    <row r="1664" spans="1:32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</row>
    <row r="1665" spans="1:32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</row>
    <row r="1666" spans="1:32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</row>
    <row r="1667" spans="1:32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</row>
    <row r="1668" spans="1:32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</row>
    <row r="1669" spans="1:32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</row>
    <row r="1670" spans="1:32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</row>
    <row r="1671" spans="1:32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</row>
    <row r="1672" spans="1:32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</row>
    <row r="1673" spans="1:32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</row>
    <row r="1674" spans="1:32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</row>
    <row r="1675" spans="1:32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</row>
    <row r="1676" spans="1:32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</row>
    <row r="1677" spans="1:32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</row>
    <row r="1678" spans="1:32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</row>
    <row r="1679" spans="1:32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</row>
    <row r="1680" spans="1:32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</row>
    <row r="1681" spans="1:32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</row>
    <row r="1682" spans="1:32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</row>
    <row r="1683" spans="1:32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</row>
    <row r="1684" spans="1:32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</row>
    <row r="1685" spans="1:32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</row>
    <row r="1686" spans="1:32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</row>
    <row r="1687" spans="1:32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</row>
    <row r="1688" spans="1:32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</row>
    <row r="1689" spans="1:32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</row>
    <row r="1690" spans="1:32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</row>
    <row r="1691" spans="1:32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</row>
    <row r="1692" spans="1:32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</row>
    <row r="1693" spans="1:32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</row>
    <row r="1694" spans="1:32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</row>
    <row r="1695" spans="1:32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</row>
    <row r="1696" spans="1:32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</row>
    <row r="1697" spans="1:32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</row>
    <row r="1698" spans="1:32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</row>
    <row r="1699" spans="1:32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</row>
    <row r="1700" spans="1:32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</row>
    <row r="1701" spans="1:32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</row>
    <row r="1702" spans="1:32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</row>
    <row r="1703" spans="1:32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</row>
    <row r="1704" spans="1:32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</row>
    <row r="1705" spans="1:32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</row>
    <row r="1706" spans="1:32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</row>
    <row r="1707" spans="1:32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</row>
    <row r="1708" spans="1:32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</row>
    <row r="1709" spans="1:32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</row>
    <row r="1710" spans="1:32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</row>
    <row r="1711" spans="1:32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</row>
    <row r="1712" spans="1:32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</row>
    <row r="1713" spans="1:32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</row>
    <row r="1714" spans="1:32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</row>
    <row r="1715" spans="1:32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</row>
    <row r="1716" spans="1:32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</row>
    <row r="1717" spans="1:32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</row>
    <row r="1718" spans="1:32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</row>
    <row r="1719" spans="1:32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</row>
    <row r="1720" spans="1:32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</row>
    <row r="1721" spans="1:32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</row>
    <row r="1722" spans="1:32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</row>
    <row r="1723" spans="1:32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</row>
    <row r="1724" spans="1:32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</row>
    <row r="1725" spans="1:32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</row>
    <row r="1726" spans="1:32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</row>
    <row r="1727" spans="1:32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</row>
    <row r="1728" spans="1:32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</row>
    <row r="1729" spans="1:32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</row>
    <row r="1730" spans="1:32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</row>
    <row r="1731" spans="1:32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</row>
    <row r="1732" spans="1:32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</row>
    <row r="1733" spans="1:32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</row>
    <row r="1734" spans="1:32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</row>
    <row r="1735" spans="1:32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</row>
    <row r="1736" spans="1:32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</row>
    <row r="1737" spans="1:32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</row>
    <row r="1738" spans="1:32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</row>
    <row r="1739" spans="1:32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</row>
    <row r="1740" spans="1:32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</row>
    <row r="1741" spans="1:32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</row>
    <row r="1742" spans="1:32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</row>
    <row r="1743" spans="1:32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</row>
    <row r="1744" spans="1:32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</row>
    <row r="1745" spans="1:32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</row>
    <row r="1746" spans="1:32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</row>
    <row r="1747" spans="1:32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</row>
    <row r="1748" spans="1:32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</row>
    <row r="1749" spans="1:32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</row>
    <row r="1750" spans="1:32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</row>
    <row r="1751" spans="1:32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</row>
    <row r="1752" spans="1:32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</row>
    <row r="1753" spans="1:32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</row>
    <row r="1754" spans="1:32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</row>
    <row r="1755" spans="1:32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</row>
    <row r="1756" spans="1:32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</row>
    <row r="1757" spans="1:32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</row>
    <row r="1758" spans="1:32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</row>
    <row r="1759" spans="1:32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</row>
    <row r="1760" spans="1:32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</row>
    <row r="1761" spans="1:32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</row>
    <row r="1762" spans="1:32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</row>
    <row r="1763" spans="1:32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</row>
    <row r="1764" spans="1:32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</row>
    <row r="1765" spans="1:32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</row>
    <row r="1766" spans="1:32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</row>
    <row r="1767" spans="1:32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</row>
    <row r="1768" spans="1:32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</row>
    <row r="1769" spans="1:32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</row>
    <row r="1770" spans="1:32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</row>
    <row r="1771" spans="1:32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</row>
    <row r="1772" spans="1:32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</row>
    <row r="1773" spans="1:32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</row>
    <row r="1774" spans="1:32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</row>
    <row r="1775" spans="1:32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</row>
    <row r="1776" spans="1:32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</row>
    <row r="1777" spans="1:32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</row>
    <row r="1778" spans="1:32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</row>
    <row r="1779" spans="1:32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</row>
    <row r="1780" spans="1:32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</row>
    <row r="1781" spans="1:32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</row>
    <row r="1782" spans="1:32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</row>
    <row r="1783" spans="1:32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</row>
    <row r="1784" spans="1:32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</row>
    <row r="1785" spans="1:32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</row>
    <row r="1786" spans="1:32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</row>
    <row r="1787" spans="1:32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</row>
    <row r="1788" spans="1:32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</row>
    <row r="1789" spans="1:32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</row>
    <row r="1790" spans="1:32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</row>
    <row r="1791" spans="1:32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</row>
    <row r="1792" spans="1:32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</row>
    <row r="1793" spans="1:32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</row>
    <row r="1794" spans="1:32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</row>
    <row r="1795" spans="1:32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</row>
    <row r="1796" spans="1:32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</row>
    <row r="1797" spans="1:32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</row>
    <row r="1798" spans="1:32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</row>
    <row r="1799" spans="1:32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</row>
    <row r="1800" spans="1:32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</row>
    <row r="1801" spans="1:32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</row>
    <row r="1802" spans="1:32">
      <c r="A1802" s="51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</row>
    <row r="1803" spans="1:32">
      <c r="A1803" s="51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</row>
    <row r="1804" spans="1:32">
      <c r="A1804" s="51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</row>
    <row r="1805" spans="1:32">
      <c r="A1805" s="51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</row>
    <row r="1806" spans="1:32">
      <c r="A1806" s="51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</row>
    <row r="1807" spans="1:32">
      <c r="A1807" s="51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</row>
    <row r="1808" spans="1:32">
      <c r="A1808" s="51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</row>
    <row r="1809" spans="1:32">
      <c r="A1809" s="51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</row>
    <row r="1810" spans="1:32">
      <c r="A1810" s="51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</row>
    <row r="1811" spans="1:32">
      <c r="A1811" s="51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</row>
    <row r="1812" spans="1:32">
      <c r="A1812" s="51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</row>
    <row r="1813" spans="1:32">
      <c r="A1813" s="51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</row>
    <row r="1814" spans="1:32">
      <c r="A1814" s="51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</row>
    <row r="1815" spans="1:32">
      <c r="A1815" s="51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</row>
    <row r="1816" spans="1:32">
      <c r="A1816" s="51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</row>
    <row r="1817" spans="1:32">
      <c r="A1817" s="51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</row>
    <row r="1818" spans="1:32">
      <c r="A1818" s="51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</row>
    <row r="1819" spans="1:32">
      <c r="A1819" s="51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</row>
    <row r="1820" spans="1:32">
      <c r="A1820" s="51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</row>
    <row r="1821" spans="1:32">
      <c r="A1821" s="51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</row>
    <row r="1822" spans="1:32">
      <c r="A1822" s="51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</row>
    <row r="1823" spans="1:32">
      <c r="A1823" s="51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</row>
    <row r="1824" spans="1:32">
      <c r="A1824" s="51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</row>
    <row r="1825" spans="1:32">
      <c r="A1825" s="51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</row>
    <row r="1826" spans="1:32">
      <c r="A1826" s="51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</row>
    <row r="1827" spans="1:32">
      <c r="A1827" s="51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</row>
    <row r="1828" spans="1:32">
      <c r="A1828" s="51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</row>
    <row r="1829" spans="1:32">
      <c r="A1829" s="51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</row>
    <row r="1830" spans="1:32">
      <c r="A1830" s="51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</row>
    <row r="1831" spans="1:32">
      <c r="A1831" s="51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</row>
    <row r="1832" spans="1:32">
      <c r="A1832" s="51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</row>
    <row r="1833" spans="1:32">
      <c r="A1833" s="51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</row>
    <row r="1834" spans="1:32">
      <c r="A1834" s="51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</row>
    <row r="1835" spans="1:32">
      <c r="A1835" s="51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</row>
    <row r="1836" spans="1:32">
      <c r="A1836" s="51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</row>
    <row r="1837" spans="1:32">
      <c r="A1837" s="51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</row>
    <row r="1838" spans="1:32">
      <c r="A1838" s="51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</row>
    <row r="1839" spans="1:32">
      <c r="A1839" s="51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</row>
    <row r="1840" spans="1:32">
      <c r="A1840" s="51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</row>
    <row r="1841" spans="1:32">
      <c r="A1841" s="51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</row>
    <row r="1842" spans="1:32">
      <c r="A1842" s="51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</row>
    <row r="1843" spans="1:32">
      <c r="A1843" s="51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</row>
    <row r="1844" spans="1:32">
      <c r="A1844" s="51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</row>
    <row r="1845" spans="1:32">
      <c r="A1845" s="51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</row>
    <row r="1846" spans="1:32">
      <c r="A1846" s="51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</row>
    <row r="1847" spans="1:32">
      <c r="A1847" s="51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</row>
    <row r="1848" spans="1:32">
      <c r="A1848" s="51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</row>
    <row r="1849" spans="1:32">
      <c r="A1849" s="51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</row>
    <row r="1850" spans="1:32">
      <c r="A1850" s="51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</row>
    <row r="1851" spans="1:32">
      <c r="A1851" s="51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</row>
    <row r="1852" spans="1:32">
      <c r="A1852" s="51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</row>
    <row r="1853" spans="1:32">
      <c r="A1853" s="51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</row>
    <row r="1854" spans="1:32">
      <c r="A1854" s="51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</row>
    <row r="1855" spans="1:32">
      <c r="A1855" s="51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</row>
    <row r="1856" spans="1:32">
      <c r="A1856" s="51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</row>
    <row r="1857" spans="1:32">
      <c r="A1857" s="51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</row>
    <row r="1858" spans="1:32">
      <c r="A1858" s="51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</row>
    <row r="1859" spans="1:32">
      <c r="A1859" s="51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</row>
    <row r="1860" spans="1:32">
      <c r="A1860" s="51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</row>
    <row r="1861" spans="1:32">
      <c r="A1861" s="51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</row>
    <row r="1862" spans="1:32">
      <c r="A1862" s="51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</row>
    <row r="1863" spans="1:32">
      <c r="A1863" s="51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</row>
    <row r="1864" spans="1:32">
      <c r="A1864" s="51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</row>
    <row r="1865" spans="1:32">
      <c r="A1865" s="51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</row>
    <row r="1866" spans="1:32">
      <c r="A1866" s="51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</row>
    <row r="1867" spans="1:32">
      <c r="A1867" s="51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</row>
    <row r="1868" spans="1:32">
      <c r="A1868" s="51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</row>
    <row r="1869" spans="1:32">
      <c r="A1869" s="51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</row>
    <row r="1870" spans="1:32">
      <c r="A1870" s="51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</row>
    <row r="1871" spans="1:32">
      <c r="A1871" s="51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</row>
    <row r="1872" spans="1:32">
      <c r="A1872" s="51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</row>
    <row r="1873" spans="1:32">
      <c r="A1873" s="51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</row>
    <row r="1874" spans="1:32">
      <c r="A1874" s="51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</row>
    <row r="1875" spans="1:32">
      <c r="A1875" s="51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</row>
    <row r="1876" spans="1:32">
      <c r="A1876" s="51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</row>
    <row r="1877" spans="1:32">
      <c r="A1877" s="51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</row>
    <row r="1878" spans="1:32">
      <c r="A1878" s="51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</row>
    <row r="1879" spans="1:32">
      <c r="A1879" s="51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</row>
    <row r="1880" spans="1:32">
      <c r="A1880" s="51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</row>
    <row r="1881" spans="1:32">
      <c r="A1881" s="51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</row>
    <row r="1882" spans="1:32">
      <c r="A1882" s="51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</row>
    <row r="1883" spans="1:32">
      <c r="A1883" s="51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</row>
    <row r="1884" spans="1:32">
      <c r="A1884" s="51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</row>
    <row r="1885" spans="1:32">
      <c r="A1885" s="51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</row>
    <row r="1886" spans="1:32">
      <c r="A1886" s="51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</row>
    <row r="1887" spans="1:32">
      <c r="A1887" s="51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</row>
    <row r="1888" spans="1:32">
      <c r="A1888" s="51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</row>
    <row r="1889" spans="1:32">
      <c r="A1889" s="51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</row>
    <row r="1890" spans="1:32">
      <c r="A1890" s="51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</row>
    <row r="1891" spans="1:32">
      <c r="A1891" s="51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</row>
    <row r="1892" spans="1:32">
      <c r="A1892" s="51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</row>
    <row r="1893" spans="1:32">
      <c r="A1893" s="51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</row>
    <row r="1894" spans="1:32">
      <c r="A1894" s="51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</row>
    <row r="1895" spans="1:32">
      <c r="A1895" s="51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</row>
    <row r="1896" spans="1:32">
      <c r="A1896" s="51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</row>
    <row r="1897" spans="1:32">
      <c r="A1897" s="51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</row>
    <row r="1898" spans="1:32">
      <c r="A1898" s="51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</row>
    <row r="1899" spans="1:32">
      <c r="A1899" s="51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</row>
    <row r="1900" spans="1:32">
      <c r="A1900" s="51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</row>
    <row r="1901" spans="1:32">
      <c r="A1901" s="51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</row>
    <row r="1902" spans="1:32">
      <c r="A1902" s="51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</row>
    <row r="1903" spans="1:32">
      <c r="A1903" s="51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</row>
    <row r="1904" spans="1:32">
      <c r="A1904" s="51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</row>
    <row r="1905" spans="1:32">
      <c r="A1905" s="51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</row>
    <row r="1906" spans="1:32">
      <c r="A1906" s="51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</row>
    <row r="1907" spans="1:32">
      <c r="A1907" s="51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</row>
    <row r="1908" spans="1:32">
      <c r="A1908" s="51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</row>
    <row r="1909" spans="1:32">
      <c r="A1909" s="51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</row>
    <row r="1910" spans="1:32">
      <c r="A1910" s="51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</row>
    <row r="1911" spans="1:32">
      <c r="A1911" s="51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</row>
    <row r="1912" spans="1:32">
      <c r="A1912" s="51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</row>
    <row r="1913" spans="1:32">
      <c r="A1913" s="51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</row>
    <row r="1914" spans="1:32">
      <c r="A1914" s="51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</row>
    <row r="1915" spans="1:32">
      <c r="A1915" s="51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</row>
    <row r="1916" spans="1:32">
      <c r="A1916" s="51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</row>
    <row r="1917" spans="1:32">
      <c r="A1917" s="51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</row>
    <row r="1918" spans="1:32">
      <c r="A1918" s="51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</row>
    <row r="1919" spans="1:32">
      <c r="A1919" s="51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</row>
    <row r="1920" spans="1:32">
      <c r="A1920" s="51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</row>
    <row r="1921" spans="1:32">
      <c r="A1921" s="51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</row>
    <row r="1922" spans="1:32">
      <c r="A1922" s="51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</row>
    <row r="1923" spans="1:32">
      <c r="A1923" s="51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</row>
    <row r="1924" spans="1:32">
      <c r="A1924" s="51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</row>
    <row r="1925" spans="1:32">
      <c r="A1925" s="51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</row>
    <row r="1926" spans="1:32">
      <c r="A1926" s="51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</row>
    <row r="1927" spans="1:32">
      <c r="A1927" s="51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</row>
    <row r="1928" spans="1:32">
      <c r="A1928" s="51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</row>
    <row r="1929" spans="1:32">
      <c r="A1929" s="51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</row>
    <row r="1930" spans="1:32">
      <c r="A1930" s="51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</row>
    <row r="1931" spans="1:32">
      <c r="A1931" s="51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</row>
    <row r="1932" spans="1:32">
      <c r="A1932" s="51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</row>
    <row r="1933" spans="1:32">
      <c r="A1933" s="51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</row>
    <row r="1934" spans="1:32">
      <c r="A1934" s="51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</row>
    <row r="1935" spans="1:32">
      <c r="A1935" s="51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</row>
    <row r="1936" spans="1:32">
      <c r="A1936" s="51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</row>
    <row r="1937" spans="1:32">
      <c r="A1937" s="51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</row>
    <row r="1938" spans="1:32">
      <c r="A1938" s="51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</row>
    <row r="1939" spans="1:32">
      <c r="A1939" s="51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</row>
    <row r="1940" spans="1:32">
      <c r="A1940" s="51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</row>
    <row r="1941" spans="1:32">
      <c r="A1941" s="51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</row>
    <row r="1942" spans="1:32">
      <c r="A1942" s="51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</row>
    <row r="1943" spans="1:32">
      <c r="A1943" s="51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</row>
    <row r="1944" spans="1:32">
      <c r="A1944" s="51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</row>
    <row r="1945" spans="1:32">
      <c r="A1945" s="51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</row>
    <row r="1946" spans="1:32">
      <c r="A1946" s="51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</row>
    <row r="1947" spans="1:32">
      <c r="A1947" s="51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</row>
    <row r="1948" spans="1:32">
      <c r="A1948" s="51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</row>
    <row r="1949" spans="1:32">
      <c r="A1949" s="51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</row>
    <row r="1950" spans="1:32">
      <c r="A1950" s="51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</row>
    <row r="1951" spans="1:32">
      <c r="A1951" s="51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</row>
    <row r="1952" spans="1:32">
      <c r="A1952" s="51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</row>
    <row r="1953" spans="1:32">
      <c r="A1953" s="51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</row>
    <row r="1954" spans="1:32">
      <c r="A1954" s="51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</row>
    <row r="1955" spans="1:32">
      <c r="A1955" s="51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</row>
    <row r="1956" spans="1:32">
      <c r="A1956" s="51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</row>
    <row r="1957" spans="1:32">
      <c r="A1957" s="51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</row>
    <row r="1958" spans="1:32">
      <c r="A1958" s="51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</row>
    <row r="1959" spans="1:32">
      <c r="A1959" s="51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</row>
    <row r="1960" spans="1:32">
      <c r="A1960" s="51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</row>
    <row r="1961" spans="1:32">
      <c r="A1961" s="51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</row>
    <row r="1962" spans="1:32">
      <c r="A1962" s="51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</row>
    <row r="1963" spans="1:32">
      <c r="A1963" s="51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</row>
    <row r="1964" spans="1:32">
      <c r="A1964" s="51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</row>
    <row r="1965" spans="1:32">
      <c r="A1965" s="51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</row>
    <row r="1966" spans="1:32">
      <c r="A1966" s="51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</row>
    <row r="1967" spans="1:32">
      <c r="A1967" s="51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</row>
    <row r="1968" spans="1:32">
      <c r="A1968" s="51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</row>
    <row r="1969" spans="1:32">
      <c r="A1969" s="51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</row>
    <row r="1970" spans="1:32">
      <c r="A1970" s="51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</row>
    <row r="1971" spans="1:32">
      <c r="A1971" s="51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</row>
    <row r="1972" spans="1:32">
      <c r="A1972" s="51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</row>
    <row r="1973" spans="1:32">
      <c r="A1973" s="51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</row>
    <row r="1974" spans="1:32">
      <c r="A1974" s="51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</row>
    <row r="1975" spans="1:32">
      <c r="A1975" s="51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</row>
    <row r="1976" spans="1:32">
      <c r="A1976" s="51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</row>
    <row r="1977" spans="1:32">
      <c r="A1977" s="51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</row>
    <row r="1978" spans="1:32">
      <c r="A1978" s="51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</row>
    <row r="1979" spans="1:32">
      <c r="A1979" s="51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</row>
    <row r="1980" spans="1:32">
      <c r="A1980" s="51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</row>
    <row r="1981" spans="1:32">
      <c r="A1981" s="51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</row>
    <row r="1982" spans="1:32">
      <c r="A1982" s="51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</row>
    <row r="1983" spans="1:32">
      <c r="A1983" s="51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</row>
    <row r="1984" spans="1:32">
      <c r="A1984" s="51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</row>
    <row r="1985" spans="1:32">
      <c r="A1985" s="51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</row>
    <row r="1986" spans="1:32">
      <c r="A1986" s="51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</row>
    <row r="1987" spans="1:32">
      <c r="A1987" s="51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</row>
    <row r="1988" spans="1:32">
      <c r="A1988" s="51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</row>
    <row r="1989" spans="1:32">
      <c r="A1989" s="51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</row>
    <row r="1990" spans="1:32">
      <c r="A1990" s="51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</row>
    <row r="1991" spans="1:32">
      <c r="A1991" s="51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</row>
    <row r="1992" spans="1:32">
      <c r="A1992" s="51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</row>
    <row r="1993" spans="1:32">
      <c r="A1993" s="51"/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  <c r="AC1993" s="51"/>
      <c r="AD1993" s="51"/>
      <c r="AE1993" s="51"/>
      <c r="AF1993" s="51"/>
    </row>
    <row r="1994" spans="1:32">
      <c r="A1994" s="51"/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  <c r="AC1994" s="51"/>
      <c r="AD1994" s="51"/>
      <c r="AE1994" s="51"/>
      <c r="AF1994" s="51"/>
    </row>
    <row r="1995" spans="1:32">
      <c r="A1995" s="51"/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  <c r="AC1995" s="51"/>
      <c r="AD1995" s="51"/>
      <c r="AE1995" s="51"/>
      <c r="AF1995" s="51"/>
    </row>
    <row r="1996" spans="1:32">
      <c r="A1996" s="51"/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</row>
    <row r="1997" spans="1:32">
      <c r="A1997" s="51"/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  <c r="AC1997" s="51"/>
      <c r="AD1997" s="51"/>
      <c r="AE1997" s="51"/>
      <c r="AF1997" s="51"/>
    </row>
    <row r="1998" spans="1:32">
      <c r="A1998" s="51"/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  <c r="AC1998" s="51"/>
      <c r="AD1998" s="51"/>
      <c r="AE1998" s="51"/>
      <c r="AF1998" s="51"/>
    </row>
    <row r="1999" spans="1:32">
      <c r="A1999" s="51"/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  <c r="AC1999" s="51"/>
      <c r="AD1999" s="51"/>
      <c r="AE1999" s="51"/>
      <c r="AF1999" s="51"/>
    </row>
    <row r="2000" spans="1:32">
      <c r="A2000" s="51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</row>
    <row r="2001" spans="1:32">
      <c r="A2001" s="51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</row>
    <row r="2002" spans="1:32">
      <c r="A2002" s="51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</row>
    <row r="2003" spans="1:32">
      <c r="A2003" s="51"/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  <c r="AC2003" s="51"/>
      <c r="AD2003" s="51"/>
      <c r="AE2003" s="51"/>
      <c r="AF2003" s="51"/>
    </row>
    <row r="2004" spans="1:32">
      <c r="A2004" s="51"/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</row>
    <row r="2005" spans="1:32">
      <c r="A2005" s="51"/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  <c r="AC2005" s="51"/>
      <c r="AD2005" s="51"/>
      <c r="AE2005" s="51"/>
      <c r="AF2005" s="51"/>
    </row>
    <row r="2006" spans="1:32">
      <c r="A2006" s="51"/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</row>
    <row r="2007" spans="1:32">
      <c r="A2007" s="51"/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  <c r="AC2007" s="51"/>
      <c r="AD2007" s="51"/>
      <c r="AE2007" s="51"/>
      <c r="AF2007" s="51"/>
    </row>
    <row r="2008" spans="1:32">
      <c r="A2008" s="51"/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  <c r="AC2008" s="51"/>
      <c r="AD2008" s="51"/>
      <c r="AE2008" s="51"/>
      <c r="AF2008" s="51"/>
    </row>
    <row r="2009" spans="1:32">
      <c r="A2009" s="51"/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  <c r="AC2009" s="51"/>
      <c r="AD2009" s="51"/>
      <c r="AE2009" s="51"/>
      <c r="AF2009" s="51"/>
    </row>
    <row r="2010" spans="1:32">
      <c r="A2010" s="51"/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  <c r="AC2010" s="51"/>
      <c r="AD2010" s="51"/>
      <c r="AE2010" s="51"/>
      <c r="AF2010" s="51"/>
    </row>
    <row r="2011" spans="1:32">
      <c r="A2011" s="51"/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  <c r="AC2011" s="51"/>
      <c r="AD2011" s="51"/>
      <c r="AE2011" s="51"/>
      <c r="AF2011" s="51"/>
    </row>
    <row r="2012" spans="1:32">
      <c r="A2012" s="51"/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  <c r="AC2012" s="51"/>
      <c r="AD2012" s="51"/>
      <c r="AE2012" s="51"/>
      <c r="AF2012" s="51"/>
    </row>
    <row r="2013" spans="1:32">
      <c r="A2013" s="51"/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  <c r="AC2013" s="51"/>
      <c r="AD2013" s="51"/>
      <c r="AE2013" s="51"/>
      <c r="AF2013" s="51"/>
    </row>
    <row r="2014" spans="1:32">
      <c r="A2014" s="51"/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  <c r="AC2014" s="51"/>
      <c r="AD2014" s="51"/>
      <c r="AE2014" s="51"/>
      <c r="AF2014" s="51"/>
    </row>
    <row r="2015" spans="1:32">
      <c r="A2015" s="51"/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  <c r="AC2015" s="51"/>
      <c r="AD2015" s="51"/>
      <c r="AE2015" s="51"/>
      <c r="AF2015" s="51"/>
    </row>
    <row r="2016" spans="1:32">
      <c r="A2016" s="51"/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  <c r="AC2016" s="51"/>
      <c r="AD2016" s="51"/>
      <c r="AE2016" s="51"/>
      <c r="AF2016" s="51"/>
    </row>
    <row r="2017" spans="1:32">
      <c r="A2017" s="51"/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  <c r="AC2017" s="51"/>
      <c r="AD2017" s="51"/>
      <c r="AE2017" s="51"/>
      <c r="AF2017" s="51"/>
    </row>
    <row r="2018" spans="1:32">
      <c r="A2018" s="51"/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  <c r="AC2018" s="51"/>
      <c r="AD2018" s="51"/>
      <c r="AE2018" s="51"/>
      <c r="AF2018" s="51"/>
    </row>
    <row r="2019" spans="1:32">
      <c r="A2019" s="51"/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  <c r="AC2019" s="51"/>
      <c r="AD2019" s="51"/>
      <c r="AE2019" s="51"/>
      <c r="AF2019" s="51"/>
    </row>
    <row r="2020" spans="1:32">
      <c r="A2020" s="51"/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  <c r="AC2020" s="51"/>
      <c r="AD2020" s="51"/>
      <c r="AE2020" s="51"/>
      <c r="AF2020" s="51"/>
    </row>
    <row r="2021" spans="1:32">
      <c r="A2021" s="51"/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  <c r="AC2021" s="51"/>
      <c r="AD2021" s="51"/>
      <c r="AE2021" s="51"/>
      <c r="AF2021" s="51"/>
    </row>
    <row r="2022" spans="1:32">
      <c r="A2022" s="51"/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  <c r="AC2022" s="51"/>
      <c r="AD2022" s="51"/>
      <c r="AE2022" s="51"/>
      <c r="AF2022" s="51"/>
    </row>
    <row r="2023" spans="1:32">
      <c r="A2023" s="51"/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  <c r="AC2023" s="51"/>
      <c r="AD2023" s="51"/>
      <c r="AE2023" s="51"/>
      <c r="AF2023" s="51"/>
    </row>
    <row r="2024" spans="1:32">
      <c r="A2024" s="51"/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  <c r="AC2024" s="51"/>
      <c r="AD2024" s="51"/>
      <c r="AE2024" s="51"/>
      <c r="AF2024" s="51"/>
    </row>
    <row r="2025" spans="1:32">
      <c r="A2025" s="51"/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  <c r="AC2025" s="51"/>
      <c r="AD2025" s="51"/>
      <c r="AE2025" s="51"/>
      <c r="AF2025" s="51"/>
    </row>
    <row r="2026" spans="1:32">
      <c r="A2026" s="51"/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  <c r="AC2026" s="51"/>
      <c r="AD2026" s="51"/>
      <c r="AE2026" s="51"/>
      <c r="AF2026" s="51"/>
    </row>
    <row r="2027" spans="1:32">
      <c r="A2027" s="51"/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  <c r="AC2027" s="51"/>
      <c r="AD2027" s="51"/>
      <c r="AE2027" s="51"/>
      <c r="AF2027" s="51"/>
    </row>
    <row r="2028" spans="1:32">
      <c r="A2028" s="51"/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  <c r="AC2028" s="51"/>
      <c r="AD2028" s="51"/>
      <c r="AE2028" s="51"/>
      <c r="AF2028" s="51"/>
    </row>
    <row r="2029" spans="1:32">
      <c r="A2029" s="51"/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  <c r="AC2029" s="51"/>
      <c r="AD2029" s="51"/>
      <c r="AE2029" s="51"/>
      <c r="AF2029" s="51"/>
    </row>
    <row r="2030" spans="1:32">
      <c r="A2030" s="51"/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  <c r="AC2030" s="51"/>
      <c r="AD2030" s="51"/>
      <c r="AE2030" s="51"/>
      <c r="AF2030" s="51"/>
    </row>
    <row r="2031" spans="1:32">
      <c r="A2031" s="51"/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  <c r="AC2031" s="51"/>
      <c r="AD2031" s="51"/>
      <c r="AE2031" s="51"/>
      <c r="AF2031" s="51"/>
    </row>
    <row r="2032" spans="1:32">
      <c r="A2032" s="51"/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  <c r="AC2032" s="51"/>
      <c r="AD2032" s="51"/>
      <c r="AE2032" s="51"/>
      <c r="AF2032" s="51"/>
    </row>
    <row r="2033" spans="1:32">
      <c r="A2033" s="51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  <c r="AC2033" s="51"/>
      <c r="AD2033" s="51"/>
      <c r="AE2033" s="51"/>
      <c r="AF2033" s="51"/>
    </row>
    <row r="2034" spans="1:32">
      <c r="A2034" s="51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  <c r="AC2034" s="51"/>
      <c r="AD2034" s="51"/>
      <c r="AE2034" s="51"/>
      <c r="AF2034" s="51"/>
    </row>
    <row r="2035" spans="1:32">
      <c r="A2035" s="51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  <c r="AC2035" s="51"/>
      <c r="AD2035" s="51"/>
      <c r="AE2035" s="51"/>
      <c r="AF2035" s="51"/>
    </row>
    <row r="2036" spans="1:32">
      <c r="A2036" s="51"/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  <c r="AC2036" s="51"/>
      <c r="AD2036" s="51"/>
      <c r="AE2036" s="51"/>
      <c r="AF2036" s="51"/>
    </row>
    <row r="2037" spans="1:32">
      <c r="A2037" s="51"/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  <c r="AC2037" s="51"/>
      <c r="AD2037" s="51"/>
      <c r="AE2037" s="51"/>
      <c r="AF2037" s="51"/>
    </row>
    <row r="2038" spans="1:32">
      <c r="A2038" s="51"/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  <c r="AC2038" s="51"/>
      <c r="AD2038" s="51"/>
      <c r="AE2038" s="51"/>
      <c r="AF2038" s="51"/>
    </row>
    <row r="2039" spans="1:32">
      <c r="A2039" s="51"/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  <c r="AC2039" s="51"/>
      <c r="AD2039" s="51"/>
      <c r="AE2039" s="51"/>
      <c r="AF2039" s="51"/>
    </row>
    <row r="2040" spans="1:32">
      <c r="A2040" s="51"/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  <c r="AC2040" s="51"/>
      <c r="AD2040" s="51"/>
      <c r="AE2040" s="51"/>
      <c r="AF2040" s="51"/>
    </row>
    <row r="2041" spans="1:32">
      <c r="A2041" s="51"/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  <c r="AC2041" s="51"/>
      <c r="AD2041" s="51"/>
      <c r="AE2041" s="51"/>
      <c r="AF2041" s="51"/>
    </row>
    <row r="2042" spans="1:32">
      <c r="A2042" s="51"/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  <c r="AC2042" s="51"/>
      <c r="AD2042" s="51"/>
      <c r="AE2042" s="51"/>
      <c r="AF2042" s="51"/>
    </row>
    <row r="2043" spans="1:32">
      <c r="A2043" s="51"/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  <c r="AC2043" s="51"/>
      <c r="AD2043" s="51"/>
      <c r="AE2043" s="51"/>
      <c r="AF2043" s="51"/>
    </row>
    <row r="2044" spans="1:32">
      <c r="A2044" s="51"/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  <c r="AC2044" s="51"/>
      <c r="AD2044" s="51"/>
      <c r="AE2044" s="51"/>
      <c r="AF2044" s="51"/>
    </row>
    <row r="2045" spans="1:32">
      <c r="A2045" s="51"/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  <c r="AC2045" s="51"/>
      <c r="AD2045" s="51"/>
      <c r="AE2045" s="51"/>
      <c r="AF2045" s="51"/>
    </row>
    <row r="2046" spans="1:32">
      <c r="A2046" s="51"/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  <c r="AC2046" s="51"/>
      <c r="AD2046" s="51"/>
      <c r="AE2046" s="51"/>
      <c r="AF2046" s="51"/>
    </row>
    <row r="2047" spans="1:32">
      <c r="A2047" s="51"/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  <c r="AC2047" s="51"/>
      <c r="AD2047" s="51"/>
      <c r="AE2047" s="51"/>
      <c r="AF2047" s="51"/>
    </row>
    <row r="2048" spans="1:32">
      <c r="A2048" s="51"/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  <c r="AC2048" s="51"/>
      <c r="AD2048" s="51"/>
      <c r="AE2048" s="51"/>
      <c r="AF2048" s="51"/>
    </row>
    <row r="2049" spans="1:32">
      <c r="A2049" s="51"/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  <c r="AC2049" s="51"/>
      <c r="AD2049" s="51"/>
      <c r="AE2049" s="51"/>
      <c r="AF2049" s="51"/>
    </row>
    <row r="2050" spans="1:32">
      <c r="A2050" s="51"/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  <c r="AC2050" s="51"/>
      <c r="AD2050" s="51"/>
      <c r="AE2050" s="51"/>
      <c r="AF2050" s="51"/>
    </row>
    <row r="2051" spans="1:32">
      <c r="A2051" s="51"/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  <c r="AC2051" s="51"/>
      <c r="AD2051" s="51"/>
      <c r="AE2051" s="51"/>
      <c r="AF2051" s="51"/>
    </row>
    <row r="2052" spans="1:32">
      <c r="A2052" s="51"/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  <c r="AC2052" s="51"/>
      <c r="AD2052" s="51"/>
      <c r="AE2052" s="51"/>
      <c r="AF2052" s="51"/>
    </row>
    <row r="2053" spans="1:32">
      <c r="A2053" s="51"/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  <c r="AC2053" s="51"/>
      <c r="AD2053" s="51"/>
      <c r="AE2053" s="51"/>
      <c r="AF2053" s="51"/>
    </row>
    <row r="2054" spans="1:32">
      <c r="A2054" s="51"/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  <c r="AC2054" s="51"/>
      <c r="AD2054" s="51"/>
      <c r="AE2054" s="51"/>
      <c r="AF2054" s="51"/>
    </row>
    <row r="2055" spans="1:32">
      <c r="A2055" s="51"/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  <c r="AC2055" s="51"/>
      <c r="AD2055" s="51"/>
      <c r="AE2055" s="51"/>
      <c r="AF2055" s="51"/>
    </row>
    <row r="2056" spans="1:32">
      <c r="A2056" s="51"/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  <c r="AC2056" s="51"/>
      <c r="AD2056" s="51"/>
      <c r="AE2056" s="51"/>
      <c r="AF2056" s="51"/>
    </row>
    <row r="2057" spans="1:32">
      <c r="A2057" s="51"/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  <c r="AC2057" s="51"/>
      <c r="AD2057" s="51"/>
      <c r="AE2057" s="51"/>
      <c r="AF2057" s="51"/>
    </row>
    <row r="2058" spans="1:32">
      <c r="A2058" s="51"/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  <c r="AC2058" s="51"/>
      <c r="AD2058" s="51"/>
      <c r="AE2058" s="51"/>
      <c r="AF2058" s="51"/>
    </row>
    <row r="2059" spans="1:32">
      <c r="A2059" s="51"/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  <c r="AC2059" s="51"/>
      <c r="AD2059" s="51"/>
      <c r="AE2059" s="51"/>
      <c r="AF2059" s="51"/>
    </row>
    <row r="2060" spans="1:32">
      <c r="A2060" s="51"/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  <c r="AC2060" s="51"/>
      <c r="AD2060" s="51"/>
      <c r="AE2060" s="51"/>
      <c r="AF2060" s="51"/>
    </row>
    <row r="2061" spans="1:32">
      <c r="A2061" s="51"/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  <c r="AC2061" s="51"/>
      <c r="AD2061" s="51"/>
      <c r="AE2061" s="51"/>
      <c r="AF2061" s="51"/>
    </row>
    <row r="2062" spans="1:32">
      <c r="A2062" s="51"/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  <c r="AC2062" s="51"/>
      <c r="AD2062" s="51"/>
      <c r="AE2062" s="51"/>
      <c r="AF2062" s="51"/>
    </row>
    <row r="2063" spans="1:32">
      <c r="A2063" s="51"/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  <c r="AC2063" s="51"/>
      <c r="AD2063" s="51"/>
      <c r="AE2063" s="51"/>
      <c r="AF2063" s="51"/>
    </row>
    <row r="2064" spans="1:32">
      <c r="A2064" s="51"/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  <c r="AC2064" s="51"/>
      <c r="AD2064" s="51"/>
      <c r="AE2064" s="51"/>
      <c r="AF2064" s="51"/>
    </row>
    <row r="2065" spans="1:32">
      <c r="A2065" s="51"/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  <c r="AC2065" s="51"/>
      <c r="AD2065" s="51"/>
      <c r="AE2065" s="51"/>
      <c r="AF2065" s="51"/>
    </row>
    <row r="2066" spans="1:32">
      <c r="A2066" s="51"/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  <c r="AC2066" s="51"/>
      <c r="AD2066" s="51"/>
      <c r="AE2066" s="51"/>
      <c r="AF2066" s="51"/>
    </row>
    <row r="2067" spans="1:32">
      <c r="A2067" s="51"/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  <c r="AC2067" s="51"/>
      <c r="AD2067" s="51"/>
      <c r="AE2067" s="51"/>
      <c r="AF2067" s="51"/>
    </row>
    <row r="2068" spans="1:32">
      <c r="A2068" s="51"/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  <c r="AC2068" s="51"/>
      <c r="AD2068" s="51"/>
      <c r="AE2068" s="51"/>
      <c r="AF2068" s="51"/>
    </row>
    <row r="2069" spans="1:32">
      <c r="A2069" s="51"/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  <c r="AC2069" s="51"/>
      <c r="AD2069" s="51"/>
      <c r="AE2069" s="51"/>
      <c r="AF2069" s="51"/>
    </row>
    <row r="2070" spans="1:32">
      <c r="A2070" s="51"/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  <c r="AC2070" s="51"/>
      <c r="AD2070" s="51"/>
      <c r="AE2070" s="51"/>
      <c r="AF2070" s="51"/>
    </row>
    <row r="2071" spans="1:32">
      <c r="A2071" s="51"/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  <c r="AC2071" s="51"/>
      <c r="AD2071" s="51"/>
      <c r="AE2071" s="51"/>
      <c r="AF2071" s="51"/>
    </row>
    <row r="2072" spans="1:32">
      <c r="A2072" s="51"/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  <c r="AC2072" s="51"/>
      <c r="AD2072" s="51"/>
      <c r="AE2072" s="51"/>
      <c r="AF2072" s="51"/>
    </row>
    <row r="2073" spans="1:32">
      <c r="A2073" s="51"/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  <c r="AC2073" s="51"/>
      <c r="AD2073" s="51"/>
      <c r="AE2073" s="51"/>
      <c r="AF2073" s="51"/>
    </row>
    <row r="2074" spans="1:32">
      <c r="A2074" s="51"/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  <c r="AC2074" s="51"/>
      <c r="AD2074" s="51"/>
      <c r="AE2074" s="51"/>
      <c r="AF2074" s="51"/>
    </row>
    <row r="2075" spans="1:32">
      <c r="A2075" s="51"/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  <c r="AC2075" s="51"/>
      <c r="AD2075" s="51"/>
      <c r="AE2075" s="51"/>
      <c r="AF2075" s="51"/>
    </row>
    <row r="2076" spans="1:32">
      <c r="A2076" s="51"/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  <c r="AC2076" s="51"/>
      <c r="AD2076" s="51"/>
      <c r="AE2076" s="51"/>
      <c r="AF2076" s="51"/>
    </row>
    <row r="2077" spans="1:32">
      <c r="A2077" s="51"/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  <c r="AC2077" s="51"/>
      <c r="AD2077" s="51"/>
      <c r="AE2077" s="51"/>
      <c r="AF2077" s="51"/>
    </row>
    <row r="2078" spans="1:32">
      <c r="A2078" s="51"/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  <c r="AC2078" s="51"/>
      <c r="AD2078" s="51"/>
      <c r="AE2078" s="51"/>
      <c r="AF2078" s="51"/>
    </row>
    <row r="2079" spans="1:32">
      <c r="A2079" s="51"/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  <c r="AC2079" s="51"/>
      <c r="AD2079" s="51"/>
      <c r="AE2079" s="51"/>
      <c r="AF2079" s="51"/>
    </row>
    <row r="2080" spans="1:32">
      <c r="A2080" s="51"/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  <c r="AC2080" s="51"/>
      <c r="AD2080" s="51"/>
      <c r="AE2080" s="51"/>
      <c r="AF2080" s="51"/>
    </row>
    <row r="2081" spans="1:32">
      <c r="A2081" s="51"/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  <c r="AC2081" s="51"/>
      <c r="AD2081" s="51"/>
      <c r="AE2081" s="51"/>
      <c r="AF2081" s="51"/>
    </row>
    <row r="2082" spans="1:32">
      <c r="A2082" s="51"/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  <c r="AC2082" s="51"/>
      <c r="AD2082" s="51"/>
      <c r="AE2082" s="51"/>
      <c r="AF2082" s="51"/>
    </row>
    <row r="2083" spans="1:32">
      <c r="A2083" s="51"/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  <c r="AC2083" s="51"/>
      <c r="AD2083" s="51"/>
      <c r="AE2083" s="51"/>
      <c r="AF2083" s="51"/>
    </row>
    <row r="2084" spans="1:32">
      <c r="A2084" s="51"/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  <c r="AC2084" s="51"/>
      <c r="AD2084" s="51"/>
      <c r="AE2084" s="51"/>
      <c r="AF2084" s="51"/>
    </row>
    <row r="2085" spans="1:32">
      <c r="A2085" s="51"/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  <c r="AC2085" s="51"/>
      <c r="AD2085" s="51"/>
      <c r="AE2085" s="51"/>
      <c r="AF2085" s="51"/>
    </row>
    <row r="2086" spans="1:32">
      <c r="A2086" s="51"/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  <c r="AC2086" s="51"/>
      <c r="AD2086" s="51"/>
      <c r="AE2086" s="51"/>
      <c r="AF2086" s="51"/>
    </row>
    <row r="2087" spans="1:32">
      <c r="A2087" s="51"/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  <c r="AC2087" s="51"/>
      <c r="AD2087" s="51"/>
      <c r="AE2087" s="51"/>
      <c r="AF2087" s="51"/>
    </row>
    <row r="2088" spans="1:32">
      <c r="A2088" s="51"/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  <c r="AC2088" s="51"/>
      <c r="AD2088" s="51"/>
      <c r="AE2088" s="51"/>
      <c r="AF2088" s="51"/>
    </row>
    <row r="2089" spans="1:32">
      <c r="A2089" s="51"/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  <c r="AC2089" s="51"/>
      <c r="AD2089" s="51"/>
      <c r="AE2089" s="51"/>
      <c r="AF2089" s="51"/>
    </row>
    <row r="2090" spans="1:32">
      <c r="A2090" s="51"/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  <c r="AC2090" s="51"/>
      <c r="AD2090" s="51"/>
      <c r="AE2090" s="51"/>
      <c r="AF2090" s="51"/>
    </row>
    <row r="2091" spans="1:32">
      <c r="A2091" s="51"/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  <c r="AC2091" s="51"/>
      <c r="AD2091" s="51"/>
      <c r="AE2091" s="51"/>
      <c r="AF2091" s="51"/>
    </row>
    <row r="2092" spans="1:32">
      <c r="A2092" s="51"/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  <c r="AC2092" s="51"/>
      <c r="AD2092" s="51"/>
      <c r="AE2092" s="51"/>
      <c r="AF2092" s="51"/>
    </row>
    <row r="2093" spans="1:32">
      <c r="A2093" s="51"/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  <c r="AC2093" s="51"/>
      <c r="AD2093" s="51"/>
      <c r="AE2093" s="51"/>
      <c r="AF2093" s="51"/>
    </row>
    <row r="2094" spans="1:32">
      <c r="A2094" s="51"/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  <c r="AC2094" s="51"/>
      <c r="AD2094" s="51"/>
      <c r="AE2094" s="51"/>
      <c r="AF2094" s="51"/>
    </row>
    <row r="2095" spans="1:32">
      <c r="A2095" s="51"/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  <c r="AC2095" s="51"/>
      <c r="AD2095" s="51"/>
      <c r="AE2095" s="51"/>
      <c r="AF2095" s="51"/>
    </row>
    <row r="2096" spans="1:32">
      <c r="A2096" s="51"/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  <c r="AC2096" s="51"/>
      <c r="AD2096" s="51"/>
      <c r="AE2096" s="51"/>
      <c r="AF2096" s="51"/>
    </row>
    <row r="2097" spans="1:32">
      <c r="A2097" s="51"/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  <c r="AC2097" s="51"/>
      <c r="AD2097" s="51"/>
      <c r="AE2097" s="51"/>
      <c r="AF2097" s="51"/>
    </row>
    <row r="2098" spans="1:32">
      <c r="A2098" s="51"/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  <c r="AC2098" s="51"/>
      <c r="AD2098" s="51"/>
      <c r="AE2098" s="51"/>
      <c r="AF2098" s="51"/>
    </row>
    <row r="2099" spans="1:32">
      <c r="A2099" s="51"/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  <c r="AC2099" s="51"/>
      <c r="AD2099" s="51"/>
      <c r="AE2099" s="51"/>
      <c r="AF2099" s="51"/>
    </row>
    <row r="2100" spans="1:32">
      <c r="A2100" s="51"/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  <c r="AC2100" s="51"/>
      <c r="AD2100" s="51"/>
      <c r="AE2100" s="51"/>
      <c r="AF2100" s="51"/>
    </row>
    <row r="2101" spans="1:32">
      <c r="A2101" s="51"/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  <c r="AC2101" s="51"/>
      <c r="AD2101" s="51"/>
      <c r="AE2101" s="51"/>
      <c r="AF2101" s="51"/>
    </row>
    <row r="2102" spans="1:32">
      <c r="A2102" s="51"/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  <c r="AC2102" s="51"/>
      <c r="AD2102" s="51"/>
      <c r="AE2102" s="51"/>
      <c r="AF2102" s="51"/>
    </row>
    <row r="2103" spans="1:32">
      <c r="A2103" s="51"/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  <c r="AC2103" s="51"/>
      <c r="AD2103" s="51"/>
      <c r="AE2103" s="51"/>
      <c r="AF2103" s="51"/>
    </row>
    <row r="2104" spans="1:32">
      <c r="A2104" s="51"/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  <c r="AC2104" s="51"/>
      <c r="AD2104" s="51"/>
      <c r="AE2104" s="51"/>
      <c r="AF2104" s="51"/>
    </row>
    <row r="2105" spans="1:32">
      <c r="A2105" s="51"/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  <c r="AC2105" s="51"/>
      <c r="AD2105" s="51"/>
      <c r="AE2105" s="51"/>
      <c r="AF2105" s="51"/>
    </row>
    <row r="2106" spans="1:32">
      <c r="A2106" s="51"/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  <c r="AC2106" s="51"/>
      <c r="AD2106" s="51"/>
      <c r="AE2106" s="51"/>
      <c r="AF2106" s="51"/>
    </row>
    <row r="2107" spans="1:32">
      <c r="A2107" s="51"/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  <c r="AC2107" s="51"/>
      <c r="AD2107" s="51"/>
      <c r="AE2107" s="51"/>
      <c r="AF2107" s="51"/>
    </row>
    <row r="2108" spans="1:32">
      <c r="A2108" s="51"/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  <c r="AC2108" s="51"/>
      <c r="AD2108" s="51"/>
      <c r="AE2108" s="51"/>
      <c r="AF2108" s="51"/>
    </row>
    <row r="2109" spans="1:32">
      <c r="A2109" s="51"/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  <c r="AC2109" s="51"/>
      <c r="AD2109" s="51"/>
      <c r="AE2109" s="51"/>
      <c r="AF2109" s="51"/>
    </row>
    <row r="2110" spans="1:32">
      <c r="A2110" s="51"/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  <c r="AC2110" s="51"/>
      <c r="AD2110" s="51"/>
      <c r="AE2110" s="51"/>
      <c r="AF2110" s="51"/>
    </row>
    <row r="2111" spans="1:32">
      <c r="A2111" s="51"/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  <c r="AC2111" s="51"/>
      <c r="AD2111" s="51"/>
      <c r="AE2111" s="51"/>
      <c r="AF2111" s="51"/>
    </row>
    <row r="2112" spans="1:32">
      <c r="A2112" s="51"/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  <c r="AC2112" s="51"/>
      <c r="AD2112" s="51"/>
      <c r="AE2112" s="51"/>
      <c r="AF2112" s="51"/>
    </row>
    <row r="2113" spans="1:32">
      <c r="A2113" s="51"/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  <c r="AC2113" s="51"/>
      <c r="AD2113" s="51"/>
      <c r="AE2113" s="51"/>
      <c r="AF2113" s="51"/>
    </row>
    <row r="2114" spans="1:32">
      <c r="A2114" s="51"/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  <c r="AC2114" s="51"/>
      <c r="AD2114" s="51"/>
      <c r="AE2114" s="51"/>
      <c r="AF2114" s="51"/>
    </row>
    <row r="2115" spans="1:32">
      <c r="A2115" s="51"/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  <c r="AC2115" s="51"/>
      <c r="AD2115" s="51"/>
      <c r="AE2115" s="51"/>
      <c r="AF2115" s="51"/>
    </row>
    <row r="2116" spans="1:32">
      <c r="A2116" s="51"/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  <c r="AC2116" s="51"/>
      <c r="AD2116" s="51"/>
      <c r="AE2116" s="51"/>
      <c r="AF2116" s="51"/>
    </row>
    <row r="2117" spans="1:32">
      <c r="A2117" s="51"/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  <c r="AC2117" s="51"/>
      <c r="AD2117" s="51"/>
      <c r="AE2117" s="51"/>
      <c r="AF2117" s="51"/>
    </row>
    <row r="2118" spans="1:32">
      <c r="A2118" s="51"/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  <c r="AC2118" s="51"/>
      <c r="AD2118" s="51"/>
      <c r="AE2118" s="51"/>
      <c r="AF2118" s="51"/>
    </row>
    <row r="2119" spans="1:32">
      <c r="A2119" s="51"/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  <c r="AC2119" s="51"/>
      <c r="AD2119" s="51"/>
      <c r="AE2119" s="51"/>
      <c r="AF2119" s="51"/>
    </row>
    <row r="2120" spans="1:32">
      <c r="A2120" s="51"/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  <c r="AC2120" s="51"/>
      <c r="AD2120" s="51"/>
      <c r="AE2120" s="51"/>
      <c r="AF2120" s="51"/>
    </row>
    <row r="2121" spans="1:32">
      <c r="A2121" s="51"/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  <c r="AC2121" s="51"/>
      <c r="AD2121" s="51"/>
      <c r="AE2121" s="51"/>
      <c r="AF2121" s="51"/>
    </row>
    <row r="2122" spans="1:32">
      <c r="A2122" s="51"/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  <c r="AC2122" s="51"/>
      <c r="AD2122" s="51"/>
      <c r="AE2122" s="51"/>
      <c r="AF2122" s="51"/>
    </row>
    <row r="2123" spans="1:32">
      <c r="A2123" s="51"/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  <c r="AC2123" s="51"/>
      <c r="AD2123" s="51"/>
      <c r="AE2123" s="51"/>
      <c r="AF2123" s="51"/>
    </row>
    <row r="2124" spans="1:32">
      <c r="A2124" s="51"/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  <c r="AC2124" s="51"/>
      <c r="AD2124" s="51"/>
      <c r="AE2124" s="51"/>
      <c r="AF2124" s="51"/>
    </row>
    <row r="2125" spans="1:32">
      <c r="A2125" s="51"/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  <c r="AC2125" s="51"/>
      <c r="AD2125" s="51"/>
      <c r="AE2125" s="51"/>
      <c r="AF2125" s="51"/>
    </row>
    <row r="2126" spans="1:32">
      <c r="A2126" s="51"/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  <c r="AC2126" s="51"/>
      <c r="AD2126" s="51"/>
      <c r="AE2126" s="51"/>
      <c r="AF2126" s="51"/>
    </row>
    <row r="2127" spans="1:32">
      <c r="A2127" s="51"/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  <c r="AC2127" s="51"/>
      <c r="AD2127" s="51"/>
      <c r="AE2127" s="51"/>
      <c r="AF2127" s="51"/>
    </row>
    <row r="2128" spans="1:32">
      <c r="A2128" s="51"/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  <c r="AC2128" s="51"/>
      <c r="AD2128" s="51"/>
      <c r="AE2128" s="51"/>
      <c r="AF2128" s="51"/>
    </row>
    <row r="2129" spans="1:32">
      <c r="A2129" s="51"/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  <c r="AC2129" s="51"/>
      <c r="AD2129" s="51"/>
      <c r="AE2129" s="51"/>
      <c r="AF2129" s="51"/>
    </row>
    <row r="2130" spans="1:32">
      <c r="A2130" s="51"/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  <c r="AC2130" s="51"/>
      <c r="AD2130" s="51"/>
      <c r="AE2130" s="51"/>
      <c r="AF2130" s="51"/>
    </row>
    <row r="2131" spans="1:32">
      <c r="A2131" s="51"/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  <c r="AC2131" s="51"/>
      <c r="AD2131" s="51"/>
      <c r="AE2131" s="51"/>
      <c r="AF2131" s="51"/>
    </row>
    <row r="2132" spans="1:32">
      <c r="A2132" s="51"/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  <c r="AC2132" s="51"/>
      <c r="AD2132" s="51"/>
      <c r="AE2132" s="51"/>
      <c r="AF2132" s="51"/>
    </row>
    <row r="2133" spans="1:32">
      <c r="A2133" s="51"/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  <c r="AC2133" s="51"/>
      <c r="AD2133" s="51"/>
      <c r="AE2133" s="51"/>
      <c r="AF2133" s="51"/>
    </row>
    <row r="2134" spans="1:32">
      <c r="A2134" s="51"/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  <c r="AC2134" s="51"/>
      <c r="AD2134" s="51"/>
      <c r="AE2134" s="51"/>
      <c r="AF2134" s="51"/>
    </row>
    <row r="2135" spans="1:32">
      <c r="A2135" s="51"/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  <c r="AC2135" s="51"/>
      <c r="AD2135" s="51"/>
      <c r="AE2135" s="51"/>
      <c r="AF2135" s="51"/>
    </row>
    <row r="2136" spans="1:32">
      <c r="A2136" s="51"/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  <c r="AC2136" s="51"/>
      <c r="AD2136" s="51"/>
      <c r="AE2136" s="51"/>
      <c r="AF2136" s="51"/>
    </row>
    <row r="2137" spans="1:32">
      <c r="A2137" s="51"/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  <c r="AC2137" s="51"/>
      <c r="AD2137" s="51"/>
      <c r="AE2137" s="51"/>
      <c r="AF2137" s="51"/>
    </row>
    <row r="2138" spans="1:32">
      <c r="A2138" s="51"/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  <c r="AC2138" s="51"/>
      <c r="AD2138" s="51"/>
      <c r="AE2138" s="51"/>
      <c r="AF2138" s="51"/>
    </row>
    <row r="2139" spans="1:32">
      <c r="A2139" s="51"/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  <c r="AC2139" s="51"/>
      <c r="AD2139" s="51"/>
      <c r="AE2139" s="51"/>
      <c r="AF2139" s="51"/>
    </row>
    <row r="2140" spans="1:32">
      <c r="A2140" s="51"/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  <c r="AC2140" s="51"/>
      <c r="AD2140" s="51"/>
      <c r="AE2140" s="51"/>
      <c r="AF2140" s="51"/>
    </row>
    <row r="2141" spans="1:32">
      <c r="A2141" s="51"/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  <c r="AC2141" s="51"/>
      <c r="AD2141" s="51"/>
      <c r="AE2141" s="51"/>
      <c r="AF2141" s="51"/>
    </row>
    <row r="2142" spans="1:32">
      <c r="A2142" s="51"/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  <c r="AC2142" s="51"/>
      <c r="AD2142" s="51"/>
      <c r="AE2142" s="51"/>
      <c r="AF2142" s="51"/>
    </row>
    <row r="2143" spans="1:32">
      <c r="A2143" s="51"/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  <c r="AC2143" s="51"/>
      <c r="AD2143" s="51"/>
      <c r="AE2143" s="51"/>
      <c r="AF2143" s="51"/>
    </row>
    <row r="2144" spans="1:32">
      <c r="A2144" s="51"/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  <c r="AC2144" s="51"/>
      <c r="AD2144" s="51"/>
      <c r="AE2144" s="51"/>
      <c r="AF2144" s="51"/>
    </row>
    <row r="2145" spans="1:32">
      <c r="A2145" s="51"/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  <c r="AC2145" s="51"/>
      <c r="AD2145" s="51"/>
      <c r="AE2145" s="51"/>
      <c r="AF2145" s="51"/>
    </row>
    <row r="2146" spans="1:32">
      <c r="A2146" s="51"/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  <c r="AC2146" s="51"/>
      <c r="AD2146" s="51"/>
      <c r="AE2146" s="51"/>
      <c r="AF2146" s="51"/>
    </row>
    <row r="2147" spans="1:32">
      <c r="A2147" s="51"/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  <c r="AC2147" s="51"/>
      <c r="AD2147" s="51"/>
      <c r="AE2147" s="51"/>
      <c r="AF2147" s="51"/>
    </row>
    <row r="2148" spans="1:32">
      <c r="A2148" s="51"/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  <c r="AC2148" s="51"/>
      <c r="AD2148" s="51"/>
      <c r="AE2148" s="51"/>
      <c r="AF2148" s="51"/>
    </row>
    <row r="2149" spans="1:32">
      <c r="A2149" s="51"/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  <c r="AC2149" s="51"/>
      <c r="AD2149" s="51"/>
      <c r="AE2149" s="51"/>
      <c r="AF2149" s="51"/>
    </row>
    <row r="2150" spans="1:32">
      <c r="A2150" s="51"/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  <c r="AC2150" s="51"/>
      <c r="AD2150" s="51"/>
      <c r="AE2150" s="51"/>
      <c r="AF2150" s="51"/>
    </row>
    <row r="2151" spans="1:32">
      <c r="A2151" s="51"/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  <c r="AC2151" s="51"/>
      <c r="AD2151" s="51"/>
      <c r="AE2151" s="51"/>
      <c r="AF2151" s="51"/>
    </row>
    <row r="2152" spans="1:32">
      <c r="A2152" s="51"/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  <c r="AC2152" s="51"/>
      <c r="AD2152" s="51"/>
      <c r="AE2152" s="51"/>
      <c r="AF2152" s="51"/>
    </row>
    <row r="2153" spans="1:32">
      <c r="A2153" s="51"/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  <c r="AC2153" s="51"/>
      <c r="AD2153" s="51"/>
      <c r="AE2153" s="51"/>
      <c r="AF2153" s="51"/>
    </row>
    <row r="2154" spans="1:32">
      <c r="A2154" s="51"/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  <c r="AC2154" s="51"/>
      <c r="AD2154" s="51"/>
      <c r="AE2154" s="51"/>
      <c r="AF2154" s="51"/>
    </row>
    <row r="2155" spans="1:32">
      <c r="A2155" s="51"/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  <c r="AC2155" s="51"/>
      <c r="AD2155" s="51"/>
      <c r="AE2155" s="51"/>
      <c r="AF2155" s="51"/>
    </row>
    <row r="2156" spans="1:32">
      <c r="A2156" s="51"/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  <c r="AC2156" s="51"/>
      <c r="AD2156" s="51"/>
      <c r="AE2156" s="51"/>
      <c r="AF2156" s="51"/>
    </row>
    <row r="2157" spans="1:32">
      <c r="A2157" s="51"/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  <c r="AC2157" s="51"/>
      <c r="AD2157" s="51"/>
      <c r="AE2157" s="51"/>
      <c r="AF2157" s="51"/>
    </row>
    <row r="2158" spans="1:32">
      <c r="A2158" s="51"/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  <c r="AC2158" s="51"/>
      <c r="AD2158" s="51"/>
      <c r="AE2158" s="51"/>
      <c r="AF2158" s="51"/>
    </row>
    <row r="2159" spans="1:32">
      <c r="A2159" s="51"/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  <c r="AC2159" s="51"/>
      <c r="AD2159" s="51"/>
      <c r="AE2159" s="51"/>
      <c r="AF2159" s="51"/>
    </row>
    <row r="2160" spans="1:32">
      <c r="A2160" s="51"/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  <c r="AC2160" s="51"/>
      <c r="AD2160" s="51"/>
      <c r="AE2160" s="51"/>
      <c r="AF2160" s="51"/>
    </row>
    <row r="2161" spans="1:32">
      <c r="A2161" s="51"/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  <c r="AC2161" s="51"/>
      <c r="AD2161" s="51"/>
      <c r="AE2161" s="51"/>
      <c r="AF2161" s="51"/>
    </row>
    <row r="2162" spans="1:32">
      <c r="A2162" s="51"/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  <c r="AC2162" s="51"/>
      <c r="AD2162" s="51"/>
      <c r="AE2162" s="51"/>
      <c r="AF2162" s="51"/>
    </row>
    <row r="2163" spans="1:32">
      <c r="A2163" s="51"/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  <c r="AC2163" s="51"/>
      <c r="AD2163" s="51"/>
      <c r="AE2163" s="51"/>
      <c r="AF2163" s="51"/>
    </row>
    <row r="2164" spans="1:32">
      <c r="A2164" s="51"/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  <c r="AC2164" s="51"/>
      <c r="AD2164" s="51"/>
      <c r="AE2164" s="51"/>
      <c r="AF2164" s="51"/>
    </row>
    <row r="2165" spans="1:32">
      <c r="A2165" s="51"/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  <c r="AC2165" s="51"/>
      <c r="AD2165" s="51"/>
      <c r="AE2165" s="51"/>
      <c r="AF2165" s="51"/>
    </row>
    <row r="2166" spans="1:32">
      <c r="A2166" s="51"/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  <c r="AC2166" s="51"/>
      <c r="AD2166" s="51"/>
      <c r="AE2166" s="51"/>
      <c r="AF2166" s="51"/>
    </row>
    <row r="2167" spans="1:32">
      <c r="A2167" s="51"/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  <c r="AC2167" s="51"/>
      <c r="AD2167" s="51"/>
      <c r="AE2167" s="51"/>
      <c r="AF2167" s="51"/>
    </row>
    <row r="2168" spans="1:32">
      <c r="A2168" s="51"/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  <c r="AC2168" s="51"/>
      <c r="AD2168" s="51"/>
      <c r="AE2168" s="51"/>
      <c r="AF2168" s="51"/>
    </row>
    <row r="2169" spans="1:32">
      <c r="A2169" s="51"/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  <c r="AC2169" s="51"/>
      <c r="AD2169" s="51"/>
      <c r="AE2169" s="51"/>
      <c r="AF2169" s="51"/>
    </row>
    <row r="2170" spans="1:32">
      <c r="A2170" s="51"/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  <c r="AC2170" s="51"/>
      <c r="AD2170" s="51"/>
      <c r="AE2170" s="51"/>
      <c r="AF2170" s="51"/>
    </row>
    <row r="2171" spans="1:32">
      <c r="A2171" s="51"/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  <c r="AC2171" s="51"/>
      <c r="AD2171" s="51"/>
      <c r="AE2171" s="51"/>
      <c r="AF2171" s="51"/>
    </row>
    <row r="2172" spans="1:32">
      <c r="A2172" s="51"/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  <c r="AC2172" s="51"/>
      <c r="AD2172" s="51"/>
      <c r="AE2172" s="51"/>
      <c r="AF2172" s="51"/>
    </row>
    <row r="2173" spans="1:32">
      <c r="A2173" s="51"/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  <c r="AC2173" s="51"/>
      <c r="AD2173" s="51"/>
      <c r="AE2173" s="51"/>
      <c r="AF2173" s="51"/>
    </row>
    <row r="2174" spans="1:32">
      <c r="A2174" s="51"/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  <c r="AC2174" s="51"/>
      <c r="AD2174" s="51"/>
      <c r="AE2174" s="51"/>
      <c r="AF2174" s="51"/>
    </row>
    <row r="2175" spans="1:32">
      <c r="A2175" s="51"/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  <c r="AC2175" s="51"/>
      <c r="AD2175" s="51"/>
      <c r="AE2175" s="51"/>
      <c r="AF2175" s="51"/>
    </row>
    <row r="2176" spans="1:32">
      <c r="A2176" s="51"/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  <c r="AC2176" s="51"/>
      <c r="AD2176" s="51"/>
      <c r="AE2176" s="51"/>
      <c r="AF2176" s="51"/>
    </row>
    <row r="2177" spans="1:32">
      <c r="A2177" s="51"/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  <c r="AC2177" s="51"/>
      <c r="AD2177" s="51"/>
      <c r="AE2177" s="51"/>
      <c r="AF2177" s="51"/>
    </row>
    <row r="2178" spans="1:32">
      <c r="A2178" s="51"/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  <c r="AC2178" s="51"/>
      <c r="AD2178" s="51"/>
      <c r="AE2178" s="51"/>
      <c r="AF2178" s="51"/>
    </row>
    <row r="2179" spans="1:32">
      <c r="A2179" s="51"/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  <c r="AC2179" s="51"/>
      <c r="AD2179" s="51"/>
      <c r="AE2179" s="51"/>
      <c r="AF2179" s="51"/>
    </row>
    <row r="2180" spans="1:32">
      <c r="A2180" s="51"/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  <c r="AC2180" s="51"/>
      <c r="AD2180" s="51"/>
      <c r="AE2180" s="51"/>
      <c r="AF2180" s="51"/>
    </row>
    <row r="2181" spans="1:32">
      <c r="A2181" s="51"/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  <c r="AC2181" s="51"/>
      <c r="AD2181" s="51"/>
      <c r="AE2181" s="51"/>
      <c r="AF2181" s="51"/>
    </row>
    <row r="2182" spans="1:32">
      <c r="A2182" s="51"/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  <c r="AC2182" s="51"/>
      <c r="AD2182" s="51"/>
      <c r="AE2182" s="51"/>
      <c r="AF2182" s="51"/>
    </row>
    <row r="2183" spans="1:32">
      <c r="A2183" s="51"/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  <c r="AC2183" s="51"/>
      <c r="AD2183" s="51"/>
      <c r="AE2183" s="51"/>
      <c r="AF2183" s="51"/>
    </row>
    <row r="2184" spans="1:32">
      <c r="A2184" s="51"/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  <c r="AC2184" s="51"/>
      <c r="AD2184" s="51"/>
      <c r="AE2184" s="51"/>
      <c r="AF2184" s="51"/>
    </row>
    <row r="2185" spans="1:32">
      <c r="A2185" s="51"/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  <c r="AC2185" s="51"/>
      <c r="AD2185" s="51"/>
      <c r="AE2185" s="51"/>
      <c r="AF2185" s="51"/>
    </row>
    <row r="2186" spans="1:32">
      <c r="A2186" s="51"/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  <c r="AC2186" s="51"/>
      <c r="AD2186" s="51"/>
      <c r="AE2186" s="51"/>
      <c r="AF2186" s="51"/>
    </row>
    <row r="2187" spans="1:32">
      <c r="A2187" s="51"/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  <c r="AC2187" s="51"/>
      <c r="AD2187" s="51"/>
      <c r="AE2187" s="51"/>
      <c r="AF2187" s="51"/>
    </row>
    <row r="2188" spans="1:32">
      <c r="A2188" s="51"/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  <c r="AC2188" s="51"/>
      <c r="AD2188" s="51"/>
      <c r="AE2188" s="51"/>
      <c r="AF2188" s="51"/>
    </row>
    <row r="2189" spans="1:32">
      <c r="A2189" s="51"/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  <c r="AC2189" s="51"/>
      <c r="AD2189" s="51"/>
      <c r="AE2189" s="51"/>
      <c r="AF2189" s="51"/>
    </row>
    <row r="2190" spans="1:32">
      <c r="A2190" s="51"/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  <c r="AC2190" s="51"/>
      <c r="AD2190" s="51"/>
      <c r="AE2190" s="51"/>
      <c r="AF2190" s="51"/>
    </row>
    <row r="2191" spans="1:32">
      <c r="A2191" s="51"/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  <c r="AC2191" s="51"/>
      <c r="AD2191" s="51"/>
      <c r="AE2191" s="51"/>
      <c r="AF2191" s="51"/>
    </row>
    <row r="2192" spans="1:32">
      <c r="A2192" s="51"/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  <c r="AC2192" s="51"/>
      <c r="AD2192" s="51"/>
      <c r="AE2192" s="51"/>
      <c r="AF2192" s="51"/>
    </row>
    <row r="2193" spans="1:32">
      <c r="A2193" s="51"/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  <c r="AC2193" s="51"/>
      <c r="AD2193" s="51"/>
      <c r="AE2193" s="51"/>
      <c r="AF2193" s="51"/>
    </row>
    <row r="2194" spans="1:32">
      <c r="A2194" s="51"/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  <c r="AC2194" s="51"/>
      <c r="AD2194" s="51"/>
      <c r="AE2194" s="51"/>
      <c r="AF2194" s="51"/>
    </row>
    <row r="2195" spans="1:32">
      <c r="A2195" s="51"/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  <c r="AC2195" s="51"/>
      <c r="AD2195" s="51"/>
      <c r="AE2195" s="51"/>
      <c r="AF2195" s="51"/>
    </row>
    <row r="2196" spans="1:32">
      <c r="A2196" s="51"/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  <c r="AC2196" s="51"/>
      <c r="AD2196" s="51"/>
      <c r="AE2196" s="51"/>
      <c r="AF2196" s="51"/>
    </row>
    <row r="2197" spans="1:32">
      <c r="A2197" s="51"/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  <c r="AC2197" s="51"/>
      <c r="AD2197" s="51"/>
      <c r="AE2197" s="51"/>
      <c r="AF2197" s="51"/>
    </row>
    <row r="2198" spans="1:32">
      <c r="A2198" s="51"/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  <c r="AC2198" s="51"/>
      <c r="AD2198" s="51"/>
      <c r="AE2198" s="51"/>
      <c r="AF2198" s="51"/>
    </row>
    <row r="2199" spans="1:32">
      <c r="A2199" s="51"/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  <c r="AC2199" s="51"/>
      <c r="AD2199" s="51"/>
      <c r="AE2199" s="51"/>
      <c r="AF2199" s="51"/>
    </row>
    <row r="2200" spans="1:32">
      <c r="A2200" s="51"/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  <c r="AC2200" s="51"/>
      <c r="AD2200" s="51"/>
      <c r="AE2200" s="51"/>
      <c r="AF2200" s="51"/>
    </row>
    <row r="2201" spans="1:32">
      <c r="A2201" s="51"/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  <c r="AC2201" s="51"/>
      <c r="AD2201" s="51"/>
      <c r="AE2201" s="51"/>
      <c r="AF2201" s="51"/>
    </row>
    <row r="2202" spans="1:32">
      <c r="A2202" s="51"/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  <c r="AC2202" s="51"/>
      <c r="AD2202" s="51"/>
      <c r="AE2202" s="51"/>
      <c r="AF2202" s="51"/>
    </row>
    <row r="2203" spans="1:32">
      <c r="A2203" s="51"/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  <c r="AC2203" s="51"/>
      <c r="AD2203" s="51"/>
      <c r="AE2203" s="51"/>
      <c r="AF2203" s="51"/>
    </row>
    <row r="2204" spans="1:32">
      <c r="A2204" s="51"/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  <c r="AC2204" s="51"/>
      <c r="AD2204" s="51"/>
      <c r="AE2204" s="51"/>
      <c r="AF2204" s="51"/>
    </row>
    <row r="2205" spans="1:32">
      <c r="A2205" s="51"/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  <c r="AC2205" s="51"/>
      <c r="AD2205" s="51"/>
      <c r="AE2205" s="51"/>
      <c r="AF2205" s="51"/>
    </row>
    <row r="2206" spans="1:32">
      <c r="A2206" s="51"/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  <c r="AC2206" s="51"/>
      <c r="AD2206" s="51"/>
      <c r="AE2206" s="51"/>
      <c r="AF2206" s="51"/>
    </row>
    <row r="2207" spans="1:32">
      <c r="A2207" s="51"/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  <c r="AC2207" s="51"/>
      <c r="AD2207" s="51"/>
      <c r="AE2207" s="51"/>
      <c r="AF2207" s="51"/>
    </row>
    <row r="2208" spans="1:32">
      <c r="A2208" s="51"/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  <c r="AC2208" s="51"/>
      <c r="AD2208" s="51"/>
      <c r="AE2208" s="51"/>
      <c r="AF2208" s="51"/>
    </row>
    <row r="2209" spans="1:32">
      <c r="A2209" s="51"/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  <c r="AC2209" s="51"/>
      <c r="AD2209" s="51"/>
      <c r="AE2209" s="51"/>
      <c r="AF2209" s="51"/>
    </row>
    <row r="2210" spans="1:32">
      <c r="A2210" s="51"/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  <c r="AC2210" s="51"/>
      <c r="AD2210" s="51"/>
      <c r="AE2210" s="51"/>
      <c r="AF2210" s="51"/>
    </row>
    <row r="2211" spans="1:32">
      <c r="A2211" s="51"/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  <c r="AC2211" s="51"/>
      <c r="AD2211" s="51"/>
      <c r="AE2211" s="51"/>
      <c r="AF2211" s="51"/>
    </row>
    <row r="2212" spans="1:32">
      <c r="A2212" s="51"/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  <c r="AC2212" s="51"/>
      <c r="AD2212" s="51"/>
      <c r="AE2212" s="51"/>
      <c r="AF2212" s="51"/>
    </row>
    <row r="2213" spans="1:32">
      <c r="A2213" s="51"/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  <c r="AC2213" s="51"/>
      <c r="AD2213" s="51"/>
      <c r="AE2213" s="51"/>
      <c r="AF2213" s="51"/>
    </row>
    <row r="2214" spans="1:32">
      <c r="A2214" s="51"/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  <c r="AC2214" s="51"/>
      <c r="AD2214" s="51"/>
      <c r="AE2214" s="51"/>
      <c r="AF2214" s="51"/>
    </row>
    <row r="2215" spans="1:32">
      <c r="A2215" s="51"/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  <c r="AC2215" s="51"/>
      <c r="AD2215" s="51"/>
      <c r="AE2215" s="51"/>
      <c r="AF2215" s="51"/>
    </row>
    <row r="2216" spans="1:32">
      <c r="A2216" s="51"/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  <c r="AC2216" s="51"/>
      <c r="AD2216" s="51"/>
      <c r="AE2216" s="51"/>
      <c r="AF2216" s="51"/>
    </row>
    <row r="2217" spans="1:32">
      <c r="A2217" s="51"/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  <c r="AC2217" s="51"/>
      <c r="AD2217" s="51"/>
      <c r="AE2217" s="51"/>
      <c r="AF2217" s="51"/>
    </row>
    <row r="2218" spans="1:32">
      <c r="A2218" s="51"/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  <c r="AC2218" s="51"/>
      <c r="AD2218" s="51"/>
      <c r="AE2218" s="51"/>
      <c r="AF2218" s="51"/>
    </row>
    <row r="2219" spans="1:32">
      <c r="A2219" s="51"/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  <c r="AC2219" s="51"/>
      <c r="AD2219" s="51"/>
      <c r="AE2219" s="51"/>
      <c r="AF2219" s="51"/>
    </row>
    <row r="2220" spans="1:32">
      <c r="A2220" s="51"/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  <c r="AC2220" s="51"/>
      <c r="AD2220" s="51"/>
      <c r="AE2220" s="51"/>
      <c r="AF2220" s="51"/>
    </row>
    <row r="2221" spans="1:32">
      <c r="A2221" s="51"/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  <c r="AC2221" s="51"/>
      <c r="AD2221" s="51"/>
      <c r="AE2221" s="51"/>
      <c r="AF2221" s="51"/>
    </row>
    <row r="2222" spans="1:32">
      <c r="A2222" s="51"/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  <c r="AC2222" s="51"/>
      <c r="AD2222" s="51"/>
      <c r="AE2222" s="51"/>
      <c r="AF2222" s="51"/>
    </row>
    <row r="2223" spans="1:32">
      <c r="A2223" s="51"/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  <c r="AC2223" s="51"/>
      <c r="AD2223" s="51"/>
      <c r="AE2223" s="51"/>
      <c r="AF2223" s="51"/>
    </row>
    <row r="2224" spans="1:32">
      <c r="A2224" s="51"/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  <c r="AC2224" s="51"/>
      <c r="AD2224" s="51"/>
      <c r="AE2224" s="51"/>
      <c r="AF2224" s="51"/>
    </row>
    <row r="2225" spans="1:32">
      <c r="A2225" s="51"/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  <c r="AC2225" s="51"/>
      <c r="AD2225" s="51"/>
      <c r="AE2225" s="51"/>
      <c r="AF2225" s="51"/>
    </row>
    <row r="2226" spans="1:32">
      <c r="A2226" s="51"/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  <c r="AC2226" s="51"/>
      <c r="AD2226" s="51"/>
      <c r="AE2226" s="51"/>
      <c r="AF2226" s="51"/>
    </row>
    <row r="2227" spans="1:32">
      <c r="A2227" s="51"/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  <c r="AC2227" s="51"/>
      <c r="AD2227" s="51"/>
      <c r="AE2227" s="51"/>
      <c r="AF2227" s="51"/>
    </row>
    <row r="2228" spans="1:32">
      <c r="A2228" s="51"/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  <c r="AC2228" s="51"/>
      <c r="AD2228" s="51"/>
      <c r="AE2228" s="51"/>
      <c r="AF2228" s="51"/>
    </row>
    <row r="2229" spans="1:32">
      <c r="A2229" s="51"/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  <c r="AC2229" s="51"/>
      <c r="AD2229" s="51"/>
      <c r="AE2229" s="51"/>
      <c r="AF2229" s="51"/>
    </row>
    <row r="2230" spans="1:32">
      <c r="A2230" s="51"/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  <c r="AC2230" s="51"/>
      <c r="AD2230" s="51"/>
      <c r="AE2230" s="51"/>
      <c r="AF2230" s="51"/>
    </row>
    <row r="2231" spans="1:32">
      <c r="A2231" s="51"/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  <c r="AC2231" s="51"/>
      <c r="AD2231" s="51"/>
      <c r="AE2231" s="51"/>
      <c r="AF2231" s="51"/>
    </row>
    <row r="2232" spans="1:32">
      <c r="A2232" s="51"/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  <c r="AC2232" s="51"/>
      <c r="AD2232" s="51"/>
      <c r="AE2232" s="51"/>
      <c r="AF2232" s="51"/>
    </row>
    <row r="2233" spans="1:32">
      <c r="A2233" s="51"/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  <c r="AC2233" s="51"/>
      <c r="AD2233" s="51"/>
      <c r="AE2233" s="51"/>
      <c r="AF2233" s="51"/>
    </row>
    <row r="2234" spans="1:32">
      <c r="A2234" s="51"/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  <c r="AC2234" s="51"/>
      <c r="AD2234" s="51"/>
      <c r="AE2234" s="51"/>
      <c r="AF2234" s="51"/>
    </row>
    <row r="2235" spans="1:32">
      <c r="A2235" s="51"/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  <c r="AC2235" s="51"/>
      <c r="AD2235" s="51"/>
      <c r="AE2235" s="51"/>
      <c r="AF2235" s="51"/>
    </row>
    <row r="2236" spans="1:32">
      <c r="A2236" s="51"/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  <c r="AC2236" s="51"/>
      <c r="AD2236" s="51"/>
      <c r="AE2236" s="51"/>
      <c r="AF2236" s="51"/>
    </row>
    <row r="2237" spans="1:32">
      <c r="A2237" s="51"/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  <c r="AC2237" s="51"/>
      <c r="AD2237" s="51"/>
      <c r="AE2237" s="51"/>
      <c r="AF2237" s="51"/>
    </row>
    <row r="2238" spans="1:32">
      <c r="A2238" s="51"/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  <c r="AC2238" s="51"/>
      <c r="AD2238" s="51"/>
      <c r="AE2238" s="51"/>
      <c r="AF2238" s="51"/>
    </row>
    <row r="2239" spans="1:32">
      <c r="A2239" s="51"/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  <c r="AC2239" s="51"/>
      <c r="AD2239" s="51"/>
      <c r="AE2239" s="51"/>
      <c r="AF2239" s="51"/>
    </row>
    <row r="2240" spans="1:32">
      <c r="A2240" s="51"/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  <c r="AC2240" s="51"/>
      <c r="AD2240" s="51"/>
      <c r="AE2240" s="51"/>
      <c r="AF2240" s="51"/>
    </row>
    <row r="2241" spans="1:32">
      <c r="A2241" s="51"/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  <c r="AC2241" s="51"/>
      <c r="AD2241" s="51"/>
      <c r="AE2241" s="51"/>
      <c r="AF2241" s="51"/>
    </row>
    <row r="2242" spans="1:32">
      <c r="A2242" s="51"/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  <c r="AC2242" s="51"/>
      <c r="AD2242" s="51"/>
      <c r="AE2242" s="51"/>
      <c r="AF2242" s="51"/>
    </row>
    <row r="2243" spans="1:32">
      <c r="A2243" s="51"/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  <c r="AC2243" s="51"/>
      <c r="AD2243" s="51"/>
      <c r="AE2243" s="51"/>
      <c r="AF2243" s="51"/>
    </row>
    <row r="2244" spans="1:32">
      <c r="A2244" s="51"/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  <c r="AC2244" s="51"/>
      <c r="AD2244" s="51"/>
      <c r="AE2244" s="51"/>
      <c r="AF2244" s="51"/>
    </row>
    <row r="2245" spans="1:32">
      <c r="A2245" s="51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  <c r="AC2245" s="51"/>
      <c r="AD2245" s="51"/>
      <c r="AE2245" s="51"/>
      <c r="AF2245" s="51"/>
    </row>
    <row r="2246" spans="1:32">
      <c r="A2246" s="51"/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  <c r="AC2246" s="51"/>
      <c r="AD2246" s="51"/>
      <c r="AE2246" s="51"/>
      <c r="AF2246" s="51"/>
    </row>
    <row r="2247" spans="1:32">
      <c r="A2247" s="51"/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  <c r="AC2247" s="51"/>
      <c r="AD2247" s="51"/>
      <c r="AE2247" s="51"/>
      <c r="AF2247" s="51"/>
    </row>
    <row r="2248" spans="1:32">
      <c r="A2248" s="51"/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  <c r="AC2248" s="51"/>
      <c r="AD2248" s="51"/>
      <c r="AE2248" s="51"/>
      <c r="AF2248" s="51"/>
    </row>
    <row r="2249" spans="1:32">
      <c r="A2249" s="51"/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  <c r="AC2249" s="51"/>
      <c r="AD2249" s="51"/>
      <c r="AE2249" s="51"/>
      <c r="AF2249" s="51"/>
    </row>
    <row r="2250" spans="1:32">
      <c r="A2250" s="51"/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  <c r="AC2250" s="51"/>
      <c r="AD2250" s="51"/>
      <c r="AE2250" s="51"/>
      <c r="AF2250" s="51"/>
    </row>
    <row r="2251" spans="1:32">
      <c r="A2251" s="51"/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  <c r="AC2251" s="51"/>
      <c r="AD2251" s="51"/>
      <c r="AE2251" s="51"/>
      <c r="AF2251" s="51"/>
    </row>
    <row r="2252" spans="1:32">
      <c r="A2252" s="51"/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  <c r="AC2252" s="51"/>
      <c r="AD2252" s="51"/>
      <c r="AE2252" s="51"/>
      <c r="AF2252" s="51"/>
    </row>
    <row r="2253" spans="1:32">
      <c r="A2253" s="51"/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  <c r="AC2253" s="51"/>
      <c r="AD2253" s="51"/>
      <c r="AE2253" s="51"/>
      <c r="AF2253" s="51"/>
    </row>
    <row r="2254" spans="1:32">
      <c r="A2254" s="51"/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  <c r="AC2254" s="51"/>
      <c r="AD2254" s="51"/>
      <c r="AE2254" s="51"/>
      <c r="AF2254" s="51"/>
    </row>
    <row r="2255" spans="1:32">
      <c r="A2255" s="51"/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  <c r="AC2255" s="51"/>
      <c r="AD2255" s="51"/>
      <c r="AE2255" s="51"/>
      <c r="AF2255" s="51"/>
    </row>
    <row r="2256" spans="1:32">
      <c r="A2256" s="51"/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  <c r="AC2256" s="51"/>
      <c r="AD2256" s="51"/>
      <c r="AE2256" s="51"/>
      <c r="AF2256" s="51"/>
    </row>
    <row r="2257" spans="1:32">
      <c r="A2257" s="51"/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  <c r="AC2257" s="51"/>
      <c r="AD2257" s="51"/>
      <c r="AE2257" s="51"/>
      <c r="AF2257" s="51"/>
    </row>
    <row r="2258" spans="1:32">
      <c r="A2258" s="51"/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  <c r="AC2258" s="51"/>
      <c r="AD2258" s="51"/>
      <c r="AE2258" s="51"/>
      <c r="AF2258" s="51"/>
    </row>
    <row r="2259" spans="1:32">
      <c r="A2259" s="51"/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  <c r="AC2259" s="51"/>
      <c r="AD2259" s="51"/>
      <c r="AE2259" s="51"/>
      <c r="AF2259" s="51"/>
    </row>
    <row r="2260" spans="1:32">
      <c r="A2260" s="51"/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  <c r="AC2260" s="51"/>
      <c r="AD2260" s="51"/>
      <c r="AE2260" s="51"/>
      <c r="AF2260" s="51"/>
    </row>
    <row r="2261" spans="1:32">
      <c r="A2261" s="51"/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  <c r="AC2261" s="51"/>
      <c r="AD2261" s="51"/>
      <c r="AE2261" s="51"/>
      <c r="AF2261" s="51"/>
    </row>
    <row r="2262" spans="1:32">
      <c r="A2262" s="51"/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  <c r="AC2262" s="51"/>
      <c r="AD2262" s="51"/>
      <c r="AE2262" s="51"/>
      <c r="AF2262" s="51"/>
    </row>
    <row r="2263" spans="1:32">
      <c r="A2263" s="51"/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  <c r="AC2263" s="51"/>
      <c r="AD2263" s="51"/>
      <c r="AE2263" s="51"/>
      <c r="AF2263" s="51"/>
    </row>
    <row r="2264" spans="1:32">
      <c r="A2264" s="51"/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  <c r="AC2264" s="51"/>
      <c r="AD2264" s="51"/>
      <c r="AE2264" s="51"/>
      <c r="AF2264" s="51"/>
    </row>
    <row r="2265" spans="1:32">
      <c r="A2265" s="51"/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  <c r="AC2265" s="51"/>
      <c r="AD2265" s="51"/>
      <c r="AE2265" s="51"/>
      <c r="AF2265" s="51"/>
    </row>
    <row r="2266" spans="1:32">
      <c r="A2266" s="51"/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  <c r="AC2266" s="51"/>
      <c r="AD2266" s="51"/>
      <c r="AE2266" s="51"/>
      <c r="AF2266" s="51"/>
    </row>
    <row r="2267" spans="1:32">
      <c r="A2267" s="51"/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  <c r="AC2267" s="51"/>
      <c r="AD2267" s="51"/>
      <c r="AE2267" s="51"/>
      <c r="AF2267" s="51"/>
    </row>
    <row r="2268" spans="1:32">
      <c r="A2268" s="51"/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  <c r="AC2268" s="51"/>
      <c r="AD2268" s="51"/>
      <c r="AE2268" s="51"/>
      <c r="AF2268" s="51"/>
    </row>
    <row r="2269" spans="1:32">
      <c r="A2269" s="51"/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  <c r="AC2269" s="51"/>
      <c r="AD2269" s="51"/>
      <c r="AE2269" s="51"/>
      <c r="AF2269" s="51"/>
    </row>
    <row r="2270" spans="1:32">
      <c r="A2270" s="51"/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  <c r="AC2270" s="51"/>
      <c r="AD2270" s="51"/>
      <c r="AE2270" s="51"/>
      <c r="AF2270" s="51"/>
    </row>
    <row r="2271" spans="1:32">
      <c r="A2271" s="51"/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  <c r="AC2271" s="51"/>
      <c r="AD2271" s="51"/>
      <c r="AE2271" s="51"/>
      <c r="AF2271" s="51"/>
    </row>
    <row r="2272" spans="1:32">
      <c r="A2272" s="51"/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  <c r="AC2272" s="51"/>
      <c r="AD2272" s="51"/>
      <c r="AE2272" s="51"/>
      <c r="AF2272" s="51"/>
    </row>
    <row r="2273" spans="1:32">
      <c r="A2273" s="51"/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  <c r="AC2273" s="51"/>
      <c r="AD2273" s="51"/>
      <c r="AE2273" s="51"/>
      <c r="AF2273" s="51"/>
    </row>
    <row r="2274" spans="1:32">
      <c r="A2274" s="51"/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  <c r="AC2274" s="51"/>
      <c r="AD2274" s="51"/>
      <c r="AE2274" s="51"/>
      <c r="AF2274" s="51"/>
    </row>
    <row r="2275" spans="1:32">
      <c r="A2275" s="51"/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  <c r="AC2275" s="51"/>
      <c r="AD2275" s="51"/>
      <c r="AE2275" s="51"/>
      <c r="AF2275" s="51"/>
    </row>
    <row r="2276" spans="1:32">
      <c r="A2276" s="51"/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  <c r="AC2276" s="51"/>
      <c r="AD2276" s="51"/>
      <c r="AE2276" s="51"/>
      <c r="AF2276" s="51"/>
    </row>
    <row r="2277" spans="1:32">
      <c r="A2277" s="51"/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  <c r="AC2277" s="51"/>
      <c r="AD2277" s="51"/>
      <c r="AE2277" s="51"/>
      <c r="AF2277" s="51"/>
    </row>
    <row r="2278" spans="1:32">
      <c r="A2278" s="51"/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  <c r="AC2278" s="51"/>
      <c r="AD2278" s="51"/>
      <c r="AE2278" s="51"/>
      <c r="AF2278" s="51"/>
    </row>
    <row r="2279" spans="1:32">
      <c r="A2279" s="51"/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  <c r="AC2279" s="51"/>
      <c r="AD2279" s="51"/>
      <c r="AE2279" s="51"/>
      <c r="AF2279" s="51"/>
    </row>
    <row r="2280" spans="1:32">
      <c r="A2280" s="51"/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  <c r="AC2280" s="51"/>
      <c r="AD2280" s="51"/>
      <c r="AE2280" s="51"/>
      <c r="AF2280" s="51"/>
    </row>
    <row r="2281" spans="1:32">
      <c r="A2281" s="51"/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  <c r="AC2281" s="51"/>
      <c r="AD2281" s="51"/>
      <c r="AE2281" s="51"/>
      <c r="AF2281" s="51"/>
    </row>
    <row r="2282" spans="1:32">
      <c r="A2282" s="51"/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  <c r="AC2282" s="51"/>
      <c r="AD2282" s="51"/>
      <c r="AE2282" s="51"/>
      <c r="AF2282" s="51"/>
    </row>
    <row r="2283" spans="1:32">
      <c r="A2283" s="51"/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  <c r="AC2283" s="51"/>
      <c r="AD2283" s="51"/>
      <c r="AE2283" s="51"/>
      <c r="AF2283" s="51"/>
    </row>
    <row r="2284" spans="1:32">
      <c r="A2284" s="51"/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  <c r="AC2284" s="51"/>
      <c r="AD2284" s="51"/>
      <c r="AE2284" s="51"/>
      <c r="AF2284" s="51"/>
    </row>
    <row r="2285" spans="1:32">
      <c r="A2285" s="51"/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  <c r="AC2285" s="51"/>
      <c r="AD2285" s="51"/>
      <c r="AE2285" s="51"/>
      <c r="AF2285" s="51"/>
    </row>
    <row r="2286" spans="1:32">
      <c r="A2286" s="51"/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  <c r="AC2286" s="51"/>
      <c r="AD2286" s="51"/>
      <c r="AE2286" s="51"/>
      <c r="AF2286" s="51"/>
    </row>
    <row r="2287" spans="1:32">
      <c r="A2287" s="51"/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  <c r="AC2287" s="51"/>
      <c r="AD2287" s="51"/>
      <c r="AE2287" s="51"/>
      <c r="AF2287" s="51"/>
    </row>
    <row r="2288" spans="1:32">
      <c r="A2288" s="51"/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  <c r="AC2288" s="51"/>
      <c r="AD2288" s="51"/>
      <c r="AE2288" s="51"/>
      <c r="AF2288" s="51"/>
    </row>
    <row r="2289" spans="1:32">
      <c r="A2289" s="51"/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  <c r="AC2289" s="51"/>
      <c r="AD2289" s="51"/>
      <c r="AE2289" s="51"/>
      <c r="AF2289" s="51"/>
    </row>
    <row r="2290" spans="1:32">
      <c r="A2290" s="51"/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  <c r="AC2290" s="51"/>
      <c r="AD2290" s="51"/>
      <c r="AE2290" s="51"/>
      <c r="AF2290" s="51"/>
    </row>
    <row r="2291" spans="1:32">
      <c r="A2291" s="51"/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  <c r="AC2291" s="51"/>
      <c r="AD2291" s="51"/>
      <c r="AE2291" s="51"/>
      <c r="AF2291" s="51"/>
    </row>
    <row r="2292" spans="1:32">
      <c r="A2292" s="51"/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  <c r="AC2292" s="51"/>
      <c r="AD2292" s="51"/>
      <c r="AE2292" s="51"/>
      <c r="AF2292" s="51"/>
    </row>
    <row r="2293" spans="1:32">
      <c r="A2293" s="51"/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  <c r="AC2293" s="51"/>
      <c r="AD2293" s="51"/>
      <c r="AE2293" s="51"/>
      <c r="AF2293" s="51"/>
    </row>
    <row r="2294" spans="1:32">
      <c r="A2294" s="51"/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  <c r="AC2294" s="51"/>
      <c r="AD2294" s="51"/>
      <c r="AE2294" s="51"/>
      <c r="AF2294" s="51"/>
    </row>
    <row r="2295" spans="1:32">
      <c r="A2295" s="51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  <c r="AC2295" s="51"/>
      <c r="AD2295" s="51"/>
      <c r="AE2295" s="51"/>
      <c r="AF2295" s="51"/>
    </row>
    <row r="2296" spans="1:32">
      <c r="A2296" s="51"/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  <c r="AC2296" s="51"/>
      <c r="AD2296" s="51"/>
      <c r="AE2296" s="51"/>
      <c r="AF2296" s="51"/>
    </row>
    <row r="2297" spans="1:32">
      <c r="A2297" s="51"/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  <c r="AC2297" s="51"/>
      <c r="AD2297" s="51"/>
      <c r="AE2297" s="51"/>
      <c r="AF2297" s="51"/>
    </row>
    <row r="2298" spans="1:32">
      <c r="A2298" s="51"/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  <c r="AC2298" s="51"/>
      <c r="AD2298" s="51"/>
      <c r="AE2298" s="51"/>
      <c r="AF2298" s="51"/>
    </row>
    <row r="2299" spans="1:32">
      <c r="A2299" s="51"/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  <c r="AC2299" s="51"/>
      <c r="AD2299" s="51"/>
      <c r="AE2299" s="51"/>
      <c r="AF2299" s="51"/>
    </row>
    <row r="2300" spans="1:32">
      <c r="A2300" s="51"/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  <c r="AC2300" s="51"/>
      <c r="AD2300" s="51"/>
      <c r="AE2300" s="51"/>
      <c r="AF2300" s="51"/>
    </row>
    <row r="2301" spans="1:32">
      <c r="A2301" s="51"/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  <c r="AC2301" s="51"/>
      <c r="AD2301" s="51"/>
      <c r="AE2301" s="51"/>
      <c r="AF2301" s="51"/>
    </row>
    <row r="2302" spans="1:32">
      <c r="A2302" s="51"/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  <c r="AC2302" s="51"/>
      <c r="AD2302" s="51"/>
      <c r="AE2302" s="51"/>
      <c r="AF2302" s="51"/>
    </row>
    <row r="2303" spans="1:32">
      <c r="A2303" s="51"/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  <c r="AC2303" s="51"/>
      <c r="AD2303" s="51"/>
      <c r="AE2303" s="51"/>
      <c r="AF2303" s="51"/>
    </row>
    <row r="2304" spans="1:32">
      <c r="A2304" s="51"/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  <c r="AC2304" s="51"/>
      <c r="AD2304" s="51"/>
      <c r="AE2304" s="51"/>
      <c r="AF2304" s="51"/>
    </row>
    <row r="2305" spans="1:32">
      <c r="A2305" s="51"/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  <c r="AC2305" s="51"/>
      <c r="AD2305" s="51"/>
      <c r="AE2305" s="51"/>
      <c r="AF2305" s="51"/>
    </row>
    <row r="2306" spans="1:32">
      <c r="A2306" s="51"/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  <c r="AC2306" s="51"/>
      <c r="AD2306" s="51"/>
      <c r="AE2306" s="51"/>
      <c r="AF2306" s="51"/>
    </row>
    <row r="2307" spans="1:32">
      <c r="A2307" s="51"/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  <c r="AC2307" s="51"/>
      <c r="AD2307" s="51"/>
      <c r="AE2307" s="51"/>
      <c r="AF2307" s="51"/>
    </row>
    <row r="2308" spans="1:32">
      <c r="A2308" s="51"/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  <c r="AC2308" s="51"/>
      <c r="AD2308" s="51"/>
      <c r="AE2308" s="51"/>
      <c r="AF2308" s="51"/>
    </row>
    <row r="2309" spans="1:32">
      <c r="A2309" s="51"/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  <c r="AC2309" s="51"/>
      <c r="AD2309" s="51"/>
      <c r="AE2309" s="51"/>
      <c r="AF2309" s="51"/>
    </row>
    <row r="2310" spans="1:32">
      <c r="A2310" s="51"/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  <c r="AC2310" s="51"/>
      <c r="AD2310" s="51"/>
      <c r="AE2310" s="51"/>
      <c r="AF2310" s="51"/>
    </row>
    <row r="2311" spans="1:32">
      <c r="A2311" s="51"/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  <c r="AC2311" s="51"/>
      <c r="AD2311" s="51"/>
      <c r="AE2311" s="51"/>
      <c r="AF2311" s="51"/>
    </row>
    <row r="2312" spans="1:32">
      <c r="A2312" s="51"/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  <c r="AC2312" s="51"/>
      <c r="AD2312" s="51"/>
      <c r="AE2312" s="51"/>
      <c r="AF2312" s="51"/>
    </row>
    <row r="2313" spans="1:32">
      <c r="A2313" s="51"/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  <c r="AC2313" s="51"/>
      <c r="AD2313" s="51"/>
      <c r="AE2313" s="51"/>
      <c r="AF2313" s="51"/>
    </row>
    <row r="2314" spans="1:32">
      <c r="A2314" s="51"/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  <c r="AC2314" s="51"/>
      <c r="AD2314" s="51"/>
      <c r="AE2314" s="51"/>
      <c r="AF2314" s="51"/>
    </row>
    <row r="2315" spans="1:32">
      <c r="A2315" s="51"/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  <c r="AC2315" s="51"/>
      <c r="AD2315" s="51"/>
      <c r="AE2315" s="51"/>
      <c r="AF2315" s="51"/>
    </row>
    <row r="2316" spans="1:32">
      <c r="A2316" s="51"/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  <c r="AC2316" s="51"/>
      <c r="AD2316" s="51"/>
      <c r="AE2316" s="51"/>
      <c r="AF2316" s="51"/>
    </row>
    <row r="2317" spans="1:32">
      <c r="A2317" s="51"/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  <c r="AC2317" s="51"/>
      <c r="AD2317" s="51"/>
      <c r="AE2317" s="51"/>
      <c r="AF2317" s="51"/>
    </row>
    <row r="2318" spans="1:32">
      <c r="A2318" s="51"/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  <c r="AC2318" s="51"/>
      <c r="AD2318" s="51"/>
      <c r="AE2318" s="51"/>
      <c r="AF2318" s="51"/>
    </row>
    <row r="2319" spans="1:32">
      <c r="A2319" s="51"/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  <c r="AC2319" s="51"/>
      <c r="AD2319" s="51"/>
      <c r="AE2319" s="51"/>
      <c r="AF2319" s="51"/>
    </row>
    <row r="2320" spans="1:32">
      <c r="A2320" s="51"/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  <c r="AC2320" s="51"/>
      <c r="AD2320" s="51"/>
      <c r="AE2320" s="51"/>
      <c r="AF2320" s="51"/>
    </row>
    <row r="2321" spans="1:32">
      <c r="A2321" s="51"/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  <c r="AC2321" s="51"/>
      <c r="AD2321" s="51"/>
      <c r="AE2321" s="51"/>
      <c r="AF2321" s="51"/>
    </row>
    <row r="2322" spans="1:32">
      <c r="A2322" s="51"/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  <c r="AC2322" s="51"/>
      <c r="AD2322" s="51"/>
      <c r="AE2322" s="51"/>
      <c r="AF2322" s="51"/>
    </row>
    <row r="2323" spans="1:32">
      <c r="A2323" s="51"/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  <c r="AC2323" s="51"/>
      <c r="AD2323" s="51"/>
      <c r="AE2323" s="51"/>
      <c r="AF2323" s="51"/>
    </row>
    <row r="2324" spans="1:32">
      <c r="A2324" s="51"/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  <c r="AC2324" s="51"/>
      <c r="AD2324" s="51"/>
      <c r="AE2324" s="51"/>
      <c r="AF2324" s="51"/>
    </row>
    <row r="2325" spans="1:32">
      <c r="A2325" s="51"/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  <c r="AC2325" s="51"/>
      <c r="AD2325" s="51"/>
      <c r="AE2325" s="51"/>
      <c r="AF2325" s="51"/>
    </row>
    <row r="2326" spans="1:32">
      <c r="A2326" s="51"/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  <c r="AC2326" s="51"/>
      <c r="AD2326" s="51"/>
      <c r="AE2326" s="51"/>
      <c r="AF2326" s="51"/>
    </row>
    <row r="2327" spans="1:32">
      <c r="A2327" s="51"/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  <c r="AC2327" s="51"/>
      <c r="AD2327" s="51"/>
      <c r="AE2327" s="51"/>
      <c r="AF2327" s="51"/>
    </row>
    <row r="2328" spans="1:32">
      <c r="A2328" s="51"/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  <c r="AC2328" s="51"/>
      <c r="AD2328" s="51"/>
      <c r="AE2328" s="51"/>
      <c r="AF2328" s="51"/>
    </row>
    <row r="2329" spans="1:32">
      <c r="A2329" s="51"/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  <c r="AC2329" s="51"/>
      <c r="AD2329" s="51"/>
      <c r="AE2329" s="51"/>
      <c r="AF2329" s="51"/>
    </row>
    <row r="2330" spans="1:32">
      <c r="A2330" s="51"/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  <c r="AC2330" s="51"/>
      <c r="AD2330" s="51"/>
      <c r="AE2330" s="51"/>
      <c r="AF2330" s="51"/>
    </row>
    <row r="2331" spans="1:32">
      <c r="A2331" s="51"/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  <c r="AC2331" s="51"/>
      <c r="AD2331" s="51"/>
      <c r="AE2331" s="51"/>
      <c r="AF2331" s="51"/>
    </row>
    <row r="2332" spans="1:32">
      <c r="A2332" s="51"/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  <c r="AC2332" s="51"/>
      <c r="AD2332" s="51"/>
      <c r="AE2332" s="51"/>
      <c r="AF2332" s="51"/>
    </row>
    <row r="2333" spans="1:32">
      <c r="A2333" s="51"/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  <c r="AC2333" s="51"/>
      <c r="AD2333" s="51"/>
      <c r="AE2333" s="51"/>
      <c r="AF2333" s="51"/>
    </row>
    <row r="2334" spans="1:32">
      <c r="A2334" s="51"/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  <c r="AC2334" s="51"/>
      <c r="AD2334" s="51"/>
      <c r="AE2334" s="51"/>
      <c r="AF2334" s="51"/>
    </row>
    <row r="2335" spans="1:32">
      <c r="A2335" s="51"/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  <c r="AC2335" s="51"/>
      <c r="AD2335" s="51"/>
      <c r="AE2335" s="51"/>
      <c r="AF2335" s="51"/>
    </row>
    <row r="2336" spans="1:32">
      <c r="A2336" s="51"/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  <c r="AC2336" s="51"/>
      <c r="AD2336" s="51"/>
      <c r="AE2336" s="51"/>
      <c r="AF2336" s="51"/>
    </row>
    <row r="2337" spans="1:32">
      <c r="A2337" s="51"/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  <c r="AC2337" s="51"/>
      <c r="AD2337" s="51"/>
      <c r="AE2337" s="51"/>
      <c r="AF2337" s="51"/>
    </row>
    <row r="2338" spans="1:32">
      <c r="A2338" s="51"/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  <c r="AC2338" s="51"/>
      <c r="AD2338" s="51"/>
      <c r="AE2338" s="51"/>
      <c r="AF2338" s="51"/>
    </row>
    <row r="2339" spans="1:32">
      <c r="A2339" s="51"/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  <c r="AC2339" s="51"/>
      <c r="AD2339" s="51"/>
      <c r="AE2339" s="51"/>
      <c r="AF2339" s="51"/>
    </row>
    <row r="2340" spans="1:32">
      <c r="A2340" s="51"/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  <c r="AC2340" s="51"/>
      <c r="AD2340" s="51"/>
      <c r="AE2340" s="51"/>
      <c r="AF2340" s="51"/>
    </row>
    <row r="2341" spans="1:32">
      <c r="A2341" s="51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  <c r="AC2341" s="51"/>
      <c r="AD2341" s="51"/>
      <c r="AE2341" s="51"/>
      <c r="AF2341" s="51"/>
    </row>
    <row r="2342" spans="1:32">
      <c r="A2342" s="51"/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  <c r="AC2342" s="51"/>
      <c r="AD2342" s="51"/>
      <c r="AE2342" s="51"/>
      <c r="AF2342" s="51"/>
    </row>
    <row r="2343" spans="1:32">
      <c r="A2343" s="51"/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  <c r="AC2343" s="51"/>
      <c r="AD2343" s="51"/>
      <c r="AE2343" s="51"/>
      <c r="AF2343" s="51"/>
    </row>
    <row r="2344" spans="1:32">
      <c r="A2344" s="51"/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  <c r="AC2344" s="51"/>
      <c r="AD2344" s="51"/>
      <c r="AE2344" s="51"/>
      <c r="AF2344" s="51"/>
    </row>
    <row r="2345" spans="1:32">
      <c r="A2345" s="51"/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  <c r="AC2345" s="51"/>
      <c r="AD2345" s="51"/>
      <c r="AE2345" s="51"/>
      <c r="AF2345" s="51"/>
    </row>
    <row r="2346" spans="1:32">
      <c r="A2346" s="51"/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  <c r="AC2346" s="51"/>
      <c r="AD2346" s="51"/>
      <c r="AE2346" s="51"/>
      <c r="AF2346" s="51"/>
    </row>
    <row r="2347" spans="1:32">
      <c r="A2347" s="51"/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  <c r="AC2347" s="51"/>
      <c r="AD2347" s="51"/>
      <c r="AE2347" s="51"/>
      <c r="AF2347" s="51"/>
    </row>
    <row r="2348" spans="1:32">
      <c r="A2348" s="51"/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  <c r="AC2348" s="51"/>
      <c r="AD2348" s="51"/>
      <c r="AE2348" s="51"/>
      <c r="AF2348" s="51"/>
    </row>
    <row r="2349" spans="1:32">
      <c r="A2349" s="51"/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  <c r="AC2349" s="51"/>
      <c r="AD2349" s="51"/>
      <c r="AE2349" s="51"/>
      <c r="AF2349" s="51"/>
    </row>
    <row r="2350" spans="1:32">
      <c r="A2350" s="51"/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  <c r="AC2350" s="51"/>
      <c r="AD2350" s="51"/>
      <c r="AE2350" s="51"/>
      <c r="AF2350" s="51"/>
    </row>
    <row r="2351" spans="1:32">
      <c r="A2351" s="51"/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  <c r="AC2351" s="51"/>
      <c r="AD2351" s="51"/>
      <c r="AE2351" s="51"/>
      <c r="AF2351" s="51"/>
    </row>
    <row r="2352" spans="1:32">
      <c r="A2352" s="51"/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  <c r="AC2352" s="51"/>
      <c r="AD2352" s="51"/>
      <c r="AE2352" s="51"/>
      <c r="AF2352" s="51"/>
    </row>
    <row r="2353" spans="1:32">
      <c r="A2353" s="51"/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  <c r="AC2353" s="51"/>
      <c r="AD2353" s="51"/>
      <c r="AE2353" s="51"/>
      <c r="AF2353" s="51"/>
    </row>
    <row r="2354" spans="1:32">
      <c r="A2354" s="51"/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  <c r="AC2354" s="51"/>
      <c r="AD2354" s="51"/>
      <c r="AE2354" s="51"/>
      <c r="AF2354" s="51"/>
    </row>
    <row r="2355" spans="1:32">
      <c r="A2355" s="51"/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  <c r="AC2355" s="51"/>
      <c r="AD2355" s="51"/>
      <c r="AE2355" s="51"/>
      <c r="AF2355" s="51"/>
    </row>
    <row r="2356" spans="1:32">
      <c r="A2356" s="51"/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  <c r="AC2356" s="51"/>
      <c r="AD2356" s="51"/>
      <c r="AE2356" s="51"/>
      <c r="AF2356" s="51"/>
    </row>
    <row r="2357" spans="1:32">
      <c r="A2357" s="51"/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  <c r="AC2357" s="51"/>
      <c r="AD2357" s="51"/>
      <c r="AE2357" s="51"/>
      <c r="AF2357" s="51"/>
    </row>
    <row r="2358" spans="1:32">
      <c r="A2358" s="51"/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  <c r="AC2358" s="51"/>
      <c r="AD2358" s="51"/>
      <c r="AE2358" s="51"/>
      <c r="AF2358" s="51"/>
    </row>
    <row r="2359" spans="1:32">
      <c r="A2359" s="51"/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  <c r="AC2359" s="51"/>
      <c r="AD2359" s="51"/>
      <c r="AE2359" s="51"/>
      <c r="AF2359" s="51"/>
    </row>
    <row r="2360" spans="1:32">
      <c r="A2360" s="51"/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  <c r="AC2360" s="51"/>
      <c r="AD2360" s="51"/>
      <c r="AE2360" s="51"/>
      <c r="AF2360" s="51"/>
    </row>
    <row r="2361" spans="1:32">
      <c r="A2361" s="51"/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  <c r="AC2361" s="51"/>
      <c r="AD2361" s="51"/>
      <c r="AE2361" s="51"/>
      <c r="AF2361" s="51"/>
    </row>
    <row r="2362" spans="1:32">
      <c r="A2362" s="51"/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  <c r="AC2362" s="51"/>
      <c r="AD2362" s="51"/>
      <c r="AE2362" s="51"/>
      <c r="AF2362" s="51"/>
    </row>
    <row r="2363" spans="1:32">
      <c r="A2363" s="51"/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  <c r="AC2363" s="51"/>
      <c r="AD2363" s="51"/>
      <c r="AE2363" s="51"/>
      <c r="AF2363" s="51"/>
    </row>
    <row r="2364" spans="1:32">
      <c r="A2364" s="51"/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  <c r="AC2364" s="51"/>
      <c r="AD2364" s="51"/>
      <c r="AE2364" s="51"/>
      <c r="AF2364" s="51"/>
    </row>
    <row r="2365" spans="1:32">
      <c r="A2365" s="51"/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  <c r="AC2365" s="51"/>
      <c r="AD2365" s="51"/>
      <c r="AE2365" s="51"/>
      <c r="AF2365" s="51"/>
    </row>
    <row r="2366" spans="1:32">
      <c r="A2366" s="51"/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  <c r="AC2366" s="51"/>
      <c r="AD2366" s="51"/>
      <c r="AE2366" s="51"/>
      <c r="AF2366" s="51"/>
    </row>
    <row r="2367" spans="1:32">
      <c r="A2367" s="51"/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  <c r="AC2367" s="51"/>
      <c r="AD2367" s="51"/>
      <c r="AE2367" s="51"/>
      <c r="AF2367" s="51"/>
    </row>
    <row r="2368" spans="1:32">
      <c r="A2368" s="51"/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  <c r="AC2368" s="51"/>
      <c r="AD2368" s="51"/>
      <c r="AE2368" s="51"/>
      <c r="AF2368" s="51"/>
    </row>
    <row r="2369" spans="1:32">
      <c r="A2369" s="51"/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  <c r="AC2369" s="51"/>
      <c r="AD2369" s="51"/>
      <c r="AE2369" s="51"/>
      <c r="AF2369" s="51"/>
    </row>
    <row r="2370" spans="1:32">
      <c r="A2370" s="51"/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  <c r="AC2370" s="51"/>
      <c r="AD2370" s="51"/>
      <c r="AE2370" s="51"/>
      <c r="AF2370" s="51"/>
    </row>
    <row r="2371" spans="1:32">
      <c r="A2371" s="51"/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  <c r="AC2371" s="51"/>
      <c r="AD2371" s="51"/>
      <c r="AE2371" s="51"/>
      <c r="AF2371" s="51"/>
    </row>
    <row r="2372" spans="1:32">
      <c r="A2372" s="51"/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  <c r="AC2372" s="51"/>
      <c r="AD2372" s="51"/>
      <c r="AE2372" s="51"/>
      <c r="AF2372" s="51"/>
    </row>
    <row r="2373" spans="1:32">
      <c r="A2373" s="51"/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  <c r="AC2373" s="51"/>
      <c r="AD2373" s="51"/>
      <c r="AE2373" s="51"/>
      <c r="AF2373" s="51"/>
    </row>
    <row r="2374" spans="1:32">
      <c r="A2374" s="51"/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  <c r="AC2374" s="51"/>
      <c r="AD2374" s="51"/>
      <c r="AE2374" s="51"/>
      <c r="AF2374" s="51"/>
    </row>
    <row r="2375" spans="1:32">
      <c r="A2375" s="51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  <c r="AC2375" s="51"/>
      <c r="AD2375" s="51"/>
      <c r="AE2375" s="51"/>
      <c r="AF2375" s="51"/>
    </row>
    <row r="2376" spans="1:32">
      <c r="A2376" s="51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  <c r="AC2376" s="51"/>
      <c r="AD2376" s="51"/>
      <c r="AE2376" s="51"/>
      <c r="AF2376" s="51"/>
    </row>
    <row r="2377" spans="1:32">
      <c r="A2377" s="51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  <c r="AC2377" s="51"/>
      <c r="AD2377" s="51"/>
      <c r="AE2377" s="51"/>
      <c r="AF2377" s="51"/>
    </row>
    <row r="2378" spans="1:32">
      <c r="A2378" s="51"/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  <c r="AC2378" s="51"/>
      <c r="AD2378" s="51"/>
      <c r="AE2378" s="51"/>
      <c r="AF2378" s="51"/>
    </row>
    <row r="2379" spans="1:32">
      <c r="A2379" s="51"/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  <c r="AC2379" s="51"/>
      <c r="AD2379" s="51"/>
      <c r="AE2379" s="51"/>
      <c r="AF2379" s="51"/>
    </row>
    <row r="2380" spans="1:32">
      <c r="A2380" s="51"/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  <c r="AC2380" s="51"/>
      <c r="AD2380" s="51"/>
      <c r="AE2380" s="51"/>
      <c r="AF2380" s="51"/>
    </row>
    <row r="2381" spans="1:32">
      <c r="A2381" s="51"/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  <c r="AC2381" s="51"/>
      <c r="AD2381" s="51"/>
      <c r="AE2381" s="51"/>
      <c r="AF2381" s="51"/>
    </row>
    <row r="2382" spans="1:32">
      <c r="A2382" s="51"/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  <c r="AC2382" s="51"/>
      <c r="AD2382" s="51"/>
      <c r="AE2382" s="51"/>
      <c r="AF2382" s="51"/>
    </row>
    <row r="2383" spans="1:32">
      <c r="A2383" s="51"/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  <c r="AC2383" s="51"/>
      <c r="AD2383" s="51"/>
      <c r="AE2383" s="51"/>
      <c r="AF2383" s="51"/>
    </row>
    <row r="2384" spans="1:32">
      <c r="A2384" s="51"/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  <c r="AC2384" s="51"/>
      <c r="AD2384" s="51"/>
      <c r="AE2384" s="51"/>
      <c r="AF2384" s="51"/>
    </row>
    <row r="2385" spans="1:32">
      <c r="A2385" s="51"/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  <c r="AC2385" s="51"/>
      <c r="AD2385" s="51"/>
      <c r="AE2385" s="51"/>
      <c r="AF2385" s="51"/>
    </row>
    <row r="2386" spans="1:32">
      <c r="A2386" s="51"/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  <c r="AC2386" s="51"/>
      <c r="AD2386" s="51"/>
      <c r="AE2386" s="51"/>
      <c r="AF2386" s="51"/>
    </row>
    <row r="2387" spans="1:32">
      <c r="A2387" s="51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  <c r="AC2387" s="51"/>
      <c r="AD2387" s="51"/>
      <c r="AE2387" s="51"/>
      <c r="AF2387" s="51"/>
    </row>
    <row r="2388" spans="1:32">
      <c r="A2388" s="51"/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  <c r="AC2388" s="51"/>
      <c r="AD2388" s="51"/>
      <c r="AE2388" s="51"/>
      <c r="AF2388" s="51"/>
    </row>
    <row r="2389" spans="1:32">
      <c r="A2389" s="51"/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  <c r="AC2389" s="51"/>
      <c r="AD2389" s="51"/>
      <c r="AE2389" s="51"/>
      <c r="AF2389" s="51"/>
    </row>
    <row r="2390" spans="1:32">
      <c r="A2390" s="51"/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  <c r="AC2390" s="51"/>
      <c r="AD2390" s="51"/>
      <c r="AE2390" s="51"/>
      <c r="AF2390" s="51"/>
    </row>
    <row r="2391" spans="1:32">
      <c r="A2391" s="51"/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  <c r="AC2391" s="51"/>
      <c r="AD2391" s="51"/>
      <c r="AE2391" s="51"/>
      <c r="AF2391" s="51"/>
    </row>
    <row r="2392" spans="1:32">
      <c r="A2392" s="51"/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  <c r="AC2392" s="51"/>
      <c r="AD2392" s="51"/>
      <c r="AE2392" s="51"/>
      <c r="AF2392" s="51"/>
    </row>
    <row r="2393" spans="1:32">
      <c r="A2393" s="51"/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  <c r="AC2393" s="51"/>
      <c r="AD2393" s="51"/>
      <c r="AE2393" s="51"/>
      <c r="AF2393" s="51"/>
    </row>
    <row r="2394" spans="1:32">
      <c r="A2394" s="51"/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  <c r="AC2394" s="51"/>
      <c r="AD2394" s="51"/>
      <c r="AE2394" s="51"/>
      <c r="AF2394" s="51"/>
    </row>
    <row r="2395" spans="1:32">
      <c r="A2395" s="51"/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  <c r="AC2395" s="51"/>
      <c r="AD2395" s="51"/>
      <c r="AE2395" s="51"/>
      <c r="AF2395" s="51"/>
    </row>
    <row r="2396" spans="1:32">
      <c r="A2396" s="51"/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  <c r="AC2396" s="51"/>
      <c r="AD2396" s="51"/>
      <c r="AE2396" s="51"/>
      <c r="AF2396" s="51"/>
    </row>
    <row r="2397" spans="1:32">
      <c r="A2397" s="51"/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  <c r="AC2397" s="51"/>
      <c r="AD2397" s="51"/>
      <c r="AE2397" s="51"/>
      <c r="AF2397" s="51"/>
    </row>
    <row r="2398" spans="1:32">
      <c r="A2398" s="51"/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  <c r="AC2398" s="51"/>
      <c r="AD2398" s="51"/>
      <c r="AE2398" s="51"/>
      <c r="AF2398" s="51"/>
    </row>
    <row r="2399" spans="1:32">
      <c r="A2399" s="51"/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  <c r="AC2399" s="51"/>
      <c r="AD2399" s="51"/>
      <c r="AE2399" s="51"/>
      <c r="AF2399" s="51"/>
    </row>
    <row r="2400" spans="1:32">
      <c r="A2400" s="51"/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  <c r="AC2400" s="51"/>
      <c r="AD2400" s="51"/>
      <c r="AE2400" s="51"/>
      <c r="AF2400" s="51"/>
    </row>
    <row r="2401" spans="1:32">
      <c r="A2401" s="51"/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  <c r="AC2401" s="51"/>
      <c r="AD2401" s="51"/>
      <c r="AE2401" s="51"/>
      <c r="AF2401" s="51"/>
    </row>
    <row r="2402" spans="1:32">
      <c r="A2402" s="51"/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  <c r="AC2402" s="51"/>
      <c r="AD2402" s="51"/>
      <c r="AE2402" s="51"/>
      <c r="AF2402" s="51"/>
    </row>
    <row r="2403" spans="1:32">
      <c r="A2403" s="51"/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  <c r="AC2403" s="51"/>
      <c r="AD2403" s="51"/>
      <c r="AE2403" s="51"/>
      <c r="AF2403" s="51"/>
    </row>
    <row r="2404" spans="1:32">
      <c r="A2404" s="51"/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  <c r="AC2404" s="51"/>
      <c r="AD2404" s="51"/>
      <c r="AE2404" s="51"/>
      <c r="AF2404" s="51"/>
    </row>
    <row r="2405" spans="1:32">
      <c r="A2405" s="51"/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  <c r="AC2405" s="51"/>
      <c r="AD2405" s="51"/>
      <c r="AE2405" s="51"/>
      <c r="AF2405" s="51"/>
    </row>
    <row r="2406" spans="1:32">
      <c r="A2406" s="51"/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  <c r="AC2406" s="51"/>
      <c r="AD2406" s="51"/>
      <c r="AE2406" s="51"/>
      <c r="AF2406" s="51"/>
    </row>
    <row r="2407" spans="1:32">
      <c r="A2407" s="51"/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  <c r="AC2407" s="51"/>
      <c r="AD2407" s="51"/>
      <c r="AE2407" s="51"/>
      <c r="AF2407" s="51"/>
    </row>
    <row r="2408" spans="1:32">
      <c r="A2408" s="51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  <c r="AC2408" s="51"/>
      <c r="AD2408" s="51"/>
      <c r="AE2408" s="51"/>
      <c r="AF2408" s="51"/>
    </row>
    <row r="2409" spans="1:32">
      <c r="A2409" s="51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  <c r="AC2409" s="51"/>
      <c r="AD2409" s="51"/>
      <c r="AE2409" s="51"/>
      <c r="AF2409" s="51"/>
    </row>
    <row r="2410" spans="1:32">
      <c r="A2410" s="51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  <c r="AC2410" s="51"/>
      <c r="AD2410" s="51"/>
      <c r="AE2410" s="51"/>
      <c r="AF2410" s="51"/>
    </row>
    <row r="2411" spans="1:32">
      <c r="A2411" s="51"/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  <c r="AC2411" s="51"/>
      <c r="AD2411" s="51"/>
      <c r="AE2411" s="51"/>
      <c r="AF2411" s="51"/>
    </row>
    <row r="2412" spans="1:32">
      <c r="A2412" s="51"/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  <c r="AC2412" s="51"/>
      <c r="AD2412" s="51"/>
      <c r="AE2412" s="51"/>
      <c r="AF2412" s="51"/>
    </row>
    <row r="2413" spans="1:32">
      <c r="A2413" s="51"/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  <c r="AC2413" s="51"/>
      <c r="AD2413" s="51"/>
      <c r="AE2413" s="51"/>
      <c r="AF2413" s="51"/>
    </row>
    <row r="2414" spans="1:32">
      <c r="A2414" s="51"/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  <c r="AC2414" s="51"/>
      <c r="AD2414" s="51"/>
      <c r="AE2414" s="51"/>
      <c r="AF2414" s="51"/>
    </row>
    <row r="2415" spans="1:32">
      <c r="A2415" s="51"/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  <c r="AC2415" s="51"/>
      <c r="AD2415" s="51"/>
      <c r="AE2415" s="51"/>
      <c r="AF2415" s="51"/>
    </row>
    <row r="2416" spans="1:32">
      <c r="A2416" s="51"/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  <c r="AC2416" s="51"/>
      <c r="AD2416" s="51"/>
      <c r="AE2416" s="51"/>
      <c r="AF2416" s="51"/>
    </row>
    <row r="2417" spans="1:32">
      <c r="A2417" s="51"/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  <c r="AC2417" s="51"/>
      <c r="AD2417" s="51"/>
      <c r="AE2417" s="51"/>
      <c r="AF2417" s="51"/>
    </row>
    <row r="2418" spans="1:32">
      <c r="A2418" s="51"/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  <c r="AC2418" s="51"/>
      <c r="AD2418" s="51"/>
      <c r="AE2418" s="51"/>
      <c r="AF2418" s="51"/>
    </row>
    <row r="2419" spans="1:32">
      <c r="A2419" s="51"/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  <c r="AC2419" s="51"/>
      <c r="AD2419" s="51"/>
      <c r="AE2419" s="51"/>
      <c r="AF2419" s="51"/>
    </row>
    <row r="2420" spans="1:32">
      <c r="A2420" s="51"/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  <c r="AC2420" s="51"/>
      <c r="AD2420" s="51"/>
      <c r="AE2420" s="51"/>
      <c r="AF2420" s="51"/>
    </row>
    <row r="2421" spans="1:32">
      <c r="A2421" s="51"/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  <c r="AC2421" s="51"/>
      <c r="AD2421" s="51"/>
      <c r="AE2421" s="51"/>
      <c r="AF2421" s="51"/>
    </row>
    <row r="2422" spans="1:32">
      <c r="A2422" s="51"/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  <c r="AC2422" s="51"/>
      <c r="AD2422" s="51"/>
      <c r="AE2422" s="51"/>
      <c r="AF2422" s="51"/>
    </row>
    <row r="2423" spans="1:32">
      <c r="A2423" s="51"/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  <c r="AC2423" s="51"/>
      <c r="AD2423" s="51"/>
      <c r="AE2423" s="51"/>
      <c r="AF2423" s="51"/>
    </row>
    <row r="2424" spans="1:32">
      <c r="A2424" s="51"/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  <c r="AC2424" s="51"/>
      <c r="AD2424" s="51"/>
      <c r="AE2424" s="51"/>
      <c r="AF2424" s="51"/>
    </row>
    <row r="2425" spans="1:32">
      <c r="A2425" s="51"/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  <c r="AC2425" s="51"/>
      <c r="AD2425" s="51"/>
      <c r="AE2425" s="51"/>
      <c r="AF2425" s="51"/>
    </row>
    <row r="2426" spans="1:32">
      <c r="A2426" s="51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  <c r="AC2426" s="51"/>
      <c r="AD2426" s="51"/>
      <c r="AE2426" s="51"/>
      <c r="AF2426" s="51"/>
    </row>
    <row r="2427" spans="1:32">
      <c r="A2427" s="51"/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  <c r="AC2427" s="51"/>
      <c r="AD2427" s="51"/>
      <c r="AE2427" s="51"/>
      <c r="AF2427" s="51"/>
    </row>
    <row r="2428" spans="1:32">
      <c r="A2428" s="51"/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  <c r="AC2428" s="51"/>
      <c r="AD2428" s="51"/>
      <c r="AE2428" s="51"/>
      <c r="AF2428" s="51"/>
    </row>
    <row r="2429" spans="1:32">
      <c r="A2429" s="51"/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  <c r="AC2429" s="51"/>
      <c r="AD2429" s="51"/>
      <c r="AE2429" s="51"/>
      <c r="AF2429" s="51"/>
    </row>
    <row r="2430" spans="1:32">
      <c r="A2430" s="51"/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  <c r="AC2430" s="51"/>
      <c r="AD2430" s="51"/>
      <c r="AE2430" s="51"/>
      <c r="AF2430" s="51"/>
    </row>
    <row r="2431" spans="1:32">
      <c r="A2431" s="51"/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  <c r="AC2431" s="51"/>
      <c r="AD2431" s="51"/>
      <c r="AE2431" s="51"/>
      <c r="AF2431" s="51"/>
    </row>
    <row r="2432" spans="1:32">
      <c r="A2432" s="51"/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  <c r="AC2432" s="51"/>
      <c r="AD2432" s="51"/>
      <c r="AE2432" s="51"/>
      <c r="AF2432" s="51"/>
    </row>
    <row r="2433" spans="1:32">
      <c r="A2433" s="51"/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  <c r="AC2433" s="51"/>
      <c r="AD2433" s="51"/>
      <c r="AE2433" s="51"/>
      <c r="AF2433" s="51"/>
    </row>
    <row r="2434" spans="1:32">
      <c r="A2434" s="51"/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  <c r="AC2434" s="51"/>
      <c r="AD2434" s="51"/>
      <c r="AE2434" s="51"/>
      <c r="AF2434" s="51"/>
    </row>
    <row r="2435" spans="1:32">
      <c r="A2435" s="51"/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  <c r="AC2435" s="51"/>
      <c r="AD2435" s="51"/>
      <c r="AE2435" s="51"/>
      <c r="AF2435" s="51"/>
    </row>
    <row r="2436" spans="1:32">
      <c r="A2436" s="51"/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  <c r="AC2436" s="51"/>
      <c r="AD2436" s="51"/>
      <c r="AE2436" s="51"/>
      <c r="AF2436" s="51"/>
    </row>
    <row r="2437" spans="1:32">
      <c r="A2437" s="51"/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  <c r="AC2437" s="51"/>
      <c r="AD2437" s="51"/>
      <c r="AE2437" s="51"/>
      <c r="AF2437" s="51"/>
    </row>
    <row r="2438" spans="1:32">
      <c r="A2438" s="51"/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  <c r="AC2438" s="51"/>
      <c r="AD2438" s="51"/>
      <c r="AE2438" s="51"/>
      <c r="AF2438" s="51"/>
    </row>
    <row r="2439" spans="1:32">
      <c r="A2439" s="51"/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  <c r="AC2439" s="51"/>
      <c r="AD2439" s="51"/>
      <c r="AE2439" s="51"/>
      <c r="AF2439" s="51"/>
    </row>
    <row r="2440" spans="1:32">
      <c r="A2440" s="51"/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  <c r="AC2440" s="51"/>
      <c r="AD2440" s="51"/>
      <c r="AE2440" s="51"/>
      <c r="AF2440" s="51"/>
    </row>
    <row r="2441" spans="1:32">
      <c r="A2441" s="51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  <c r="AC2441" s="51"/>
      <c r="AD2441" s="51"/>
      <c r="AE2441" s="51"/>
      <c r="AF2441" s="51"/>
    </row>
    <row r="2442" spans="1:32">
      <c r="A2442" s="51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  <c r="AC2442" s="51"/>
      <c r="AD2442" s="51"/>
      <c r="AE2442" s="51"/>
      <c r="AF2442" s="51"/>
    </row>
    <row r="2443" spans="1:32">
      <c r="A2443" s="51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  <c r="AC2443" s="51"/>
      <c r="AD2443" s="51"/>
      <c r="AE2443" s="51"/>
      <c r="AF2443" s="51"/>
    </row>
    <row r="2444" spans="1:32">
      <c r="A2444" s="51"/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  <c r="AC2444" s="51"/>
      <c r="AD2444" s="51"/>
      <c r="AE2444" s="51"/>
      <c r="AF2444" s="51"/>
    </row>
    <row r="2445" spans="1:32">
      <c r="A2445" s="51"/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  <c r="AC2445" s="51"/>
      <c r="AD2445" s="51"/>
      <c r="AE2445" s="51"/>
      <c r="AF2445" s="51"/>
    </row>
    <row r="2446" spans="1:32">
      <c r="A2446" s="51"/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  <c r="AC2446" s="51"/>
      <c r="AD2446" s="51"/>
      <c r="AE2446" s="51"/>
      <c r="AF2446" s="51"/>
    </row>
    <row r="2447" spans="1:32">
      <c r="A2447" s="51"/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  <c r="AC2447" s="51"/>
      <c r="AD2447" s="51"/>
      <c r="AE2447" s="51"/>
      <c r="AF2447" s="51"/>
    </row>
    <row r="2448" spans="1:32">
      <c r="A2448" s="51"/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  <c r="AC2448" s="51"/>
      <c r="AD2448" s="51"/>
      <c r="AE2448" s="51"/>
      <c r="AF2448" s="51"/>
    </row>
    <row r="2449" spans="1:32">
      <c r="A2449" s="51"/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  <c r="AC2449" s="51"/>
      <c r="AD2449" s="51"/>
      <c r="AE2449" s="51"/>
      <c r="AF2449" s="51"/>
    </row>
    <row r="2450" spans="1:32">
      <c r="A2450" s="51"/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  <c r="AC2450" s="51"/>
      <c r="AD2450" s="51"/>
      <c r="AE2450" s="51"/>
      <c r="AF2450" s="51"/>
    </row>
    <row r="2451" spans="1:32">
      <c r="A2451" s="51"/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  <c r="AC2451" s="51"/>
      <c r="AD2451" s="51"/>
      <c r="AE2451" s="51"/>
      <c r="AF2451" s="51"/>
    </row>
    <row r="2452" spans="1:32">
      <c r="A2452" s="51"/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  <c r="AC2452" s="51"/>
      <c r="AD2452" s="51"/>
      <c r="AE2452" s="51"/>
      <c r="AF2452" s="51"/>
    </row>
    <row r="2453" spans="1:32">
      <c r="A2453" s="51"/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  <c r="AC2453" s="51"/>
      <c r="AD2453" s="51"/>
      <c r="AE2453" s="51"/>
      <c r="AF2453" s="51"/>
    </row>
    <row r="2454" spans="1:32">
      <c r="A2454" s="51"/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  <c r="AC2454" s="51"/>
      <c r="AD2454" s="51"/>
      <c r="AE2454" s="51"/>
      <c r="AF2454" s="51"/>
    </row>
    <row r="2455" spans="1:32">
      <c r="A2455" s="51"/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  <c r="AC2455" s="51"/>
      <c r="AD2455" s="51"/>
      <c r="AE2455" s="51"/>
      <c r="AF2455" s="51"/>
    </row>
    <row r="2456" spans="1:32">
      <c r="A2456" s="51"/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  <c r="AC2456" s="51"/>
      <c r="AD2456" s="51"/>
      <c r="AE2456" s="51"/>
      <c r="AF2456" s="51"/>
    </row>
    <row r="2457" spans="1:32">
      <c r="A2457" s="51"/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  <c r="AC2457" s="51"/>
      <c r="AD2457" s="51"/>
      <c r="AE2457" s="51"/>
      <c r="AF2457" s="51"/>
    </row>
    <row r="2458" spans="1:32">
      <c r="A2458" s="51"/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  <c r="AC2458" s="51"/>
      <c r="AD2458" s="51"/>
      <c r="AE2458" s="51"/>
      <c r="AF2458" s="51"/>
    </row>
    <row r="2459" spans="1:32">
      <c r="A2459" s="51"/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  <c r="AC2459" s="51"/>
      <c r="AD2459" s="51"/>
      <c r="AE2459" s="51"/>
      <c r="AF2459" s="51"/>
    </row>
    <row r="2460" spans="1:32">
      <c r="A2460" s="51"/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  <c r="AC2460" s="51"/>
      <c r="AD2460" s="51"/>
      <c r="AE2460" s="51"/>
      <c r="AF2460" s="51"/>
    </row>
    <row r="2461" spans="1:32">
      <c r="A2461" s="51"/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  <c r="AC2461" s="51"/>
      <c r="AD2461" s="51"/>
      <c r="AE2461" s="51"/>
      <c r="AF2461" s="51"/>
    </row>
    <row r="2462" spans="1:32">
      <c r="A2462" s="51"/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  <c r="AC2462" s="51"/>
      <c r="AD2462" s="51"/>
      <c r="AE2462" s="51"/>
      <c r="AF2462" s="51"/>
    </row>
    <row r="2463" spans="1:32">
      <c r="A2463" s="51"/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  <c r="AC2463" s="51"/>
      <c r="AD2463" s="51"/>
      <c r="AE2463" s="51"/>
      <c r="AF2463" s="51"/>
    </row>
    <row r="2464" spans="1:32">
      <c r="A2464" s="51"/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  <c r="AC2464" s="51"/>
      <c r="AD2464" s="51"/>
      <c r="AE2464" s="51"/>
      <c r="AF2464" s="51"/>
    </row>
    <row r="2465" spans="1:32">
      <c r="A2465" s="51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  <c r="AC2465" s="51"/>
      <c r="AD2465" s="51"/>
      <c r="AE2465" s="51"/>
      <c r="AF2465" s="51"/>
    </row>
    <row r="2466" spans="1:32">
      <c r="A2466" s="51"/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  <c r="AC2466" s="51"/>
      <c r="AD2466" s="51"/>
      <c r="AE2466" s="51"/>
      <c r="AF2466" s="51"/>
    </row>
    <row r="2467" spans="1:32">
      <c r="A2467" s="51"/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  <c r="AC2467" s="51"/>
      <c r="AD2467" s="51"/>
      <c r="AE2467" s="51"/>
      <c r="AF2467" s="51"/>
    </row>
    <row r="2468" spans="1:32">
      <c r="A2468" s="51"/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  <c r="AC2468" s="51"/>
      <c r="AD2468" s="51"/>
      <c r="AE2468" s="51"/>
      <c r="AF2468" s="51"/>
    </row>
    <row r="2469" spans="1:32">
      <c r="A2469" s="51"/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  <c r="AC2469" s="51"/>
      <c r="AD2469" s="51"/>
      <c r="AE2469" s="51"/>
      <c r="AF2469" s="51"/>
    </row>
    <row r="2470" spans="1:32">
      <c r="A2470" s="51"/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  <c r="AC2470" s="51"/>
      <c r="AD2470" s="51"/>
      <c r="AE2470" s="51"/>
      <c r="AF2470" s="51"/>
    </row>
    <row r="2471" spans="1:32">
      <c r="A2471" s="51"/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  <c r="AC2471" s="51"/>
      <c r="AD2471" s="51"/>
      <c r="AE2471" s="51"/>
      <c r="AF2471" s="51"/>
    </row>
    <row r="2472" spans="1:32">
      <c r="A2472" s="51"/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  <c r="AC2472" s="51"/>
      <c r="AD2472" s="51"/>
      <c r="AE2472" s="51"/>
      <c r="AF2472" s="51"/>
    </row>
    <row r="2473" spans="1:32">
      <c r="A2473" s="51"/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  <c r="AC2473" s="51"/>
      <c r="AD2473" s="51"/>
      <c r="AE2473" s="51"/>
      <c r="AF2473" s="51"/>
    </row>
    <row r="2474" spans="1:32">
      <c r="A2474" s="51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  <c r="AC2474" s="51"/>
      <c r="AD2474" s="51"/>
      <c r="AE2474" s="51"/>
      <c r="AF2474" s="51"/>
    </row>
    <row r="2475" spans="1:32">
      <c r="A2475" s="51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  <c r="AC2475" s="51"/>
      <c r="AD2475" s="51"/>
      <c r="AE2475" s="51"/>
      <c r="AF2475" s="51"/>
    </row>
    <row r="2476" spans="1:32">
      <c r="A2476" s="51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  <c r="AC2476" s="51"/>
      <c r="AD2476" s="51"/>
      <c r="AE2476" s="51"/>
      <c r="AF2476" s="51"/>
    </row>
    <row r="2477" spans="1:32">
      <c r="A2477" s="51"/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  <c r="AC2477" s="51"/>
      <c r="AD2477" s="51"/>
      <c r="AE2477" s="51"/>
      <c r="AF2477" s="51"/>
    </row>
    <row r="2478" spans="1:32">
      <c r="A2478" s="51"/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  <c r="AC2478" s="51"/>
      <c r="AD2478" s="51"/>
      <c r="AE2478" s="51"/>
      <c r="AF2478" s="51"/>
    </row>
    <row r="2479" spans="1:32">
      <c r="A2479" s="51"/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  <c r="AC2479" s="51"/>
      <c r="AD2479" s="51"/>
      <c r="AE2479" s="51"/>
      <c r="AF2479" s="51"/>
    </row>
    <row r="2480" spans="1:32">
      <c r="A2480" s="51"/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  <c r="AC2480" s="51"/>
      <c r="AD2480" s="51"/>
      <c r="AE2480" s="51"/>
      <c r="AF2480" s="51"/>
    </row>
    <row r="2481" spans="1:32">
      <c r="A2481" s="51"/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  <c r="AC2481" s="51"/>
      <c r="AD2481" s="51"/>
      <c r="AE2481" s="51"/>
      <c r="AF2481" s="51"/>
    </row>
    <row r="2482" spans="1:32">
      <c r="A2482" s="51"/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  <c r="AC2482" s="51"/>
      <c r="AD2482" s="51"/>
      <c r="AE2482" s="51"/>
      <c r="AF2482" s="51"/>
    </row>
    <row r="2483" spans="1:32">
      <c r="A2483" s="51"/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  <c r="AC2483" s="51"/>
      <c r="AD2483" s="51"/>
      <c r="AE2483" s="51"/>
      <c r="AF2483" s="51"/>
    </row>
    <row r="2484" spans="1:32">
      <c r="A2484" s="51"/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  <c r="AC2484" s="51"/>
      <c r="AD2484" s="51"/>
      <c r="AE2484" s="51"/>
      <c r="AF2484" s="51"/>
    </row>
    <row r="2485" spans="1:32">
      <c r="A2485" s="51"/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  <c r="AC2485" s="51"/>
      <c r="AD2485" s="51"/>
      <c r="AE2485" s="51"/>
      <c r="AF2485" s="51"/>
    </row>
    <row r="2486" spans="1:32">
      <c r="A2486" s="51"/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  <c r="AC2486" s="51"/>
      <c r="AD2486" s="51"/>
      <c r="AE2486" s="51"/>
      <c r="AF2486" s="51"/>
    </row>
    <row r="2487" spans="1:32">
      <c r="A2487" s="51"/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  <c r="AC2487" s="51"/>
      <c r="AD2487" s="51"/>
      <c r="AE2487" s="51"/>
      <c r="AF2487" s="51"/>
    </row>
    <row r="2488" spans="1:32">
      <c r="A2488" s="51"/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  <c r="AC2488" s="51"/>
      <c r="AD2488" s="51"/>
      <c r="AE2488" s="51"/>
      <c r="AF2488" s="51"/>
    </row>
    <row r="2489" spans="1:32">
      <c r="A2489" s="51"/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  <c r="AC2489" s="51"/>
      <c r="AD2489" s="51"/>
      <c r="AE2489" s="51"/>
      <c r="AF2489" s="51"/>
    </row>
    <row r="2490" spans="1:32">
      <c r="A2490" s="51"/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  <c r="AC2490" s="51"/>
      <c r="AD2490" s="51"/>
      <c r="AE2490" s="51"/>
      <c r="AF2490" s="51"/>
    </row>
    <row r="2491" spans="1:32">
      <c r="A2491" s="51"/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  <c r="AC2491" s="51"/>
      <c r="AD2491" s="51"/>
      <c r="AE2491" s="51"/>
      <c r="AF2491" s="51"/>
    </row>
    <row r="2492" spans="1:32">
      <c r="A2492" s="51"/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  <c r="AC2492" s="51"/>
      <c r="AD2492" s="51"/>
      <c r="AE2492" s="51"/>
      <c r="AF2492" s="51"/>
    </row>
    <row r="2493" spans="1:32">
      <c r="A2493" s="51"/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  <c r="AC2493" s="51"/>
      <c r="AD2493" s="51"/>
      <c r="AE2493" s="51"/>
      <c r="AF2493" s="51"/>
    </row>
    <row r="2494" spans="1:32">
      <c r="A2494" s="51"/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  <c r="AC2494" s="51"/>
      <c r="AD2494" s="51"/>
      <c r="AE2494" s="51"/>
      <c r="AF2494" s="51"/>
    </row>
    <row r="2495" spans="1:32">
      <c r="A2495" s="51"/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  <c r="AC2495" s="51"/>
      <c r="AD2495" s="51"/>
      <c r="AE2495" s="51"/>
      <c r="AF2495" s="51"/>
    </row>
    <row r="2496" spans="1:32">
      <c r="A2496" s="51"/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  <c r="AC2496" s="51"/>
      <c r="AD2496" s="51"/>
      <c r="AE2496" s="51"/>
      <c r="AF2496" s="51"/>
    </row>
    <row r="2497" spans="1:32">
      <c r="A2497" s="51"/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  <c r="AC2497" s="51"/>
      <c r="AD2497" s="51"/>
      <c r="AE2497" s="51"/>
      <c r="AF2497" s="51"/>
    </row>
    <row r="2498" spans="1:32">
      <c r="A2498" s="51"/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  <c r="AC2498" s="51"/>
      <c r="AD2498" s="51"/>
      <c r="AE2498" s="51"/>
      <c r="AF2498" s="51"/>
    </row>
    <row r="2499" spans="1:32">
      <c r="A2499" s="51"/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  <c r="AC2499" s="51"/>
      <c r="AD2499" s="51"/>
      <c r="AE2499" s="51"/>
      <c r="AF2499" s="51"/>
    </row>
    <row r="2500" spans="1:32">
      <c r="A2500" s="51"/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  <c r="AC2500" s="51"/>
      <c r="AD2500" s="51"/>
      <c r="AE2500" s="51"/>
      <c r="AF2500" s="51"/>
    </row>
    <row r="2501" spans="1:32">
      <c r="A2501" s="51"/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  <c r="AC2501" s="51"/>
      <c r="AD2501" s="51"/>
      <c r="AE2501" s="51"/>
      <c r="AF2501" s="51"/>
    </row>
    <row r="2502" spans="1:32">
      <c r="A2502" s="51"/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  <c r="AC2502" s="51"/>
      <c r="AD2502" s="51"/>
      <c r="AE2502" s="51"/>
      <c r="AF2502" s="51"/>
    </row>
    <row r="2503" spans="1:32">
      <c r="A2503" s="51"/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  <c r="AC2503" s="51"/>
      <c r="AD2503" s="51"/>
      <c r="AE2503" s="51"/>
      <c r="AF2503" s="51"/>
    </row>
    <row r="2504" spans="1:32">
      <c r="A2504" s="51"/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  <c r="AC2504" s="51"/>
      <c r="AD2504" s="51"/>
      <c r="AE2504" s="51"/>
      <c r="AF2504" s="51"/>
    </row>
    <row r="2505" spans="1:32">
      <c r="A2505" s="51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  <c r="AC2505" s="51"/>
      <c r="AD2505" s="51"/>
      <c r="AE2505" s="51"/>
      <c r="AF2505" s="51"/>
    </row>
    <row r="2506" spans="1:32">
      <c r="A2506" s="51"/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  <c r="AC2506" s="51"/>
      <c r="AD2506" s="51"/>
      <c r="AE2506" s="51"/>
      <c r="AF2506" s="51"/>
    </row>
    <row r="2507" spans="1:32">
      <c r="A2507" s="51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  <c r="AC2507" s="51"/>
      <c r="AD2507" s="51"/>
      <c r="AE2507" s="51"/>
      <c r="AF2507" s="51"/>
    </row>
    <row r="2508" spans="1:32">
      <c r="A2508" s="51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  <c r="AC2508" s="51"/>
      <c r="AD2508" s="51"/>
      <c r="AE2508" s="51"/>
      <c r="AF2508" s="51"/>
    </row>
    <row r="2509" spans="1:32">
      <c r="A2509" s="51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  <c r="AC2509" s="51"/>
      <c r="AD2509" s="51"/>
      <c r="AE2509" s="51"/>
      <c r="AF2509" s="51"/>
    </row>
    <row r="2510" spans="1:32">
      <c r="A2510" s="51"/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  <c r="AC2510" s="51"/>
      <c r="AD2510" s="51"/>
      <c r="AE2510" s="51"/>
      <c r="AF2510" s="51"/>
    </row>
    <row r="2511" spans="1:32">
      <c r="A2511" s="51"/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  <c r="AC2511" s="51"/>
      <c r="AD2511" s="51"/>
      <c r="AE2511" s="51"/>
      <c r="AF2511" s="51"/>
    </row>
    <row r="2512" spans="1:32">
      <c r="A2512" s="51"/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  <c r="AC2512" s="51"/>
      <c r="AD2512" s="51"/>
      <c r="AE2512" s="51"/>
      <c r="AF2512" s="51"/>
    </row>
    <row r="2513" spans="1:32">
      <c r="A2513" s="51"/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  <c r="AC2513" s="51"/>
      <c r="AD2513" s="51"/>
      <c r="AE2513" s="51"/>
      <c r="AF2513" s="51"/>
    </row>
    <row r="2514" spans="1:32">
      <c r="A2514" s="51"/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  <c r="AC2514" s="51"/>
      <c r="AD2514" s="51"/>
      <c r="AE2514" s="51"/>
      <c r="AF2514" s="51"/>
    </row>
    <row r="2515" spans="1:32">
      <c r="A2515" s="51"/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  <c r="AC2515" s="51"/>
      <c r="AD2515" s="51"/>
      <c r="AE2515" s="51"/>
      <c r="AF2515" s="51"/>
    </row>
    <row r="2516" spans="1:32">
      <c r="A2516" s="51"/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  <c r="AC2516" s="51"/>
      <c r="AD2516" s="51"/>
      <c r="AE2516" s="51"/>
      <c r="AF2516" s="51"/>
    </row>
    <row r="2517" spans="1:32">
      <c r="A2517" s="51"/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  <c r="AC2517" s="51"/>
      <c r="AD2517" s="51"/>
      <c r="AE2517" s="51"/>
      <c r="AF2517" s="51"/>
    </row>
    <row r="2518" spans="1:32">
      <c r="A2518" s="51"/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  <c r="AC2518" s="51"/>
      <c r="AD2518" s="51"/>
      <c r="AE2518" s="51"/>
      <c r="AF2518" s="51"/>
    </row>
    <row r="2519" spans="1:32">
      <c r="A2519" s="51"/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  <c r="AC2519" s="51"/>
      <c r="AD2519" s="51"/>
      <c r="AE2519" s="51"/>
      <c r="AF2519" s="51"/>
    </row>
    <row r="2520" spans="1:32">
      <c r="A2520" s="51"/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  <c r="AC2520" s="51"/>
      <c r="AD2520" s="51"/>
      <c r="AE2520" s="51"/>
      <c r="AF2520" s="51"/>
    </row>
    <row r="2521" spans="1:32">
      <c r="A2521" s="51"/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  <c r="AC2521" s="51"/>
      <c r="AD2521" s="51"/>
      <c r="AE2521" s="51"/>
      <c r="AF2521" s="51"/>
    </row>
    <row r="2522" spans="1:32">
      <c r="A2522" s="51"/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  <c r="AC2522" s="51"/>
      <c r="AD2522" s="51"/>
      <c r="AE2522" s="51"/>
      <c r="AF2522" s="51"/>
    </row>
    <row r="2523" spans="1:32">
      <c r="A2523" s="51"/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  <c r="AC2523" s="51"/>
      <c r="AD2523" s="51"/>
      <c r="AE2523" s="51"/>
      <c r="AF2523" s="51"/>
    </row>
    <row r="2524" spans="1:32">
      <c r="A2524" s="51"/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  <c r="AC2524" s="51"/>
      <c r="AD2524" s="51"/>
      <c r="AE2524" s="51"/>
      <c r="AF2524" s="51"/>
    </row>
    <row r="2525" spans="1:32">
      <c r="A2525" s="51"/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  <c r="AC2525" s="51"/>
      <c r="AD2525" s="51"/>
      <c r="AE2525" s="51"/>
      <c r="AF2525" s="51"/>
    </row>
    <row r="2526" spans="1:32">
      <c r="A2526" s="51"/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  <c r="AC2526" s="51"/>
      <c r="AD2526" s="51"/>
      <c r="AE2526" s="51"/>
      <c r="AF2526" s="51"/>
    </row>
    <row r="2527" spans="1:32">
      <c r="A2527" s="51"/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  <c r="AC2527" s="51"/>
      <c r="AD2527" s="51"/>
      <c r="AE2527" s="51"/>
      <c r="AF2527" s="51"/>
    </row>
    <row r="2528" spans="1:32">
      <c r="A2528" s="51"/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  <c r="AC2528" s="51"/>
      <c r="AD2528" s="51"/>
      <c r="AE2528" s="51"/>
      <c r="AF2528" s="51"/>
    </row>
    <row r="2529" spans="1:32">
      <c r="A2529" s="51"/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  <c r="AC2529" s="51"/>
      <c r="AD2529" s="51"/>
      <c r="AE2529" s="51"/>
      <c r="AF2529" s="51"/>
    </row>
    <row r="2530" spans="1:32">
      <c r="A2530" s="51"/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  <c r="AC2530" s="51"/>
      <c r="AD2530" s="51"/>
      <c r="AE2530" s="51"/>
      <c r="AF2530" s="51"/>
    </row>
    <row r="2531" spans="1:32">
      <c r="A2531" s="51"/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  <c r="AC2531" s="51"/>
      <c r="AD2531" s="51"/>
      <c r="AE2531" s="51"/>
      <c r="AF2531" s="51"/>
    </row>
    <row r="2532" spans="1:32">
      <c r="A2532" s="51"/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  <c r="AC2532" s="51"/>
      <c r="AD2532" s="51"/>
      <c r="AE2532" s="51"/>
      <c r="AF2532" s="51"/>
    </row>
    <row r="2533" spans="1:32">
      <c r="A2533" s="51"/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  <c r="AC2533" s="51"/>
      <c r="AD2533" s="51"/>
      <c r="AE2533" s="51"/>
      <c r="AF2533" s="51"/>
    </row>
    <row r="2534" spans="1:32">
      <c r="A2534" s="51"/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  <c r="AC2534" s="51"/>
      <c r="AD2534" s="51"/>
      <c r="AE2534" s="51"/>
      <c r="AF2534" s="51"/>
    </row>
    <row r="2535" spans="1:32">
      <c r="A2535" s="51"/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  <c r="AC2535" s="51"/>
      <c r="AD2535" s="51"/>
      <c r="AE2535" s="51"/>
      <c r="AF2535" s="51"/>
    </row>
    <row r="2536" spans="1:32">
      <c r="A2536" s="51"/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  <c r="AC2536" s="51"/>
      <c r="AD2536" s="51"/>
      <c r="AE2536" s="51"/>
      <c r="AF2536" s="51"/>
    </row>
    <row r="2537" spans="1:32">
      <c r="A2537" s="51"/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  <c r="AC2537" s="51"/>
      <c r="AD2537" s="51"/>
      <c r="AE2537" s="51"/>
      <c r="AF2537" s="51"/>
    </row>
    <row r="2538" spans="1:32">
      <c r="A2538" s="51"/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  <c r="AC2538" s="51"/>
      <c r="AD2538" s="51"/>
      <c r="AE2538" s="51"/>
      <c r="AF2538" s="51"/>
    </row>
    <row r="2539" spans="1:32">
      <c r="A2539" s="51"/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  <c r="AC2539" s="51"/>
      <c r="AD2539" s="51"/>
      <c r="AE2539" s="51"/>
      <c r="AF2539" s="51"/>
    </row>
    <row r="2540" spans="1:32">
      <c r="A2540" s="51"/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  <c r="AC2540" s="51"/>
      <c r="AD2540" s="51"/>
      <c r="AE2540" s="51"/>
      <c r="AF2540" s="51"/>
    </row>
    <row r="2541" spans="1:32">
      <c r="A2541" s="51"/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  <c r="AC2541" s="51"/>
      <c r="AD2541" s="51"/>
      <c r="AE2541" s="51"/>
      <c r="AF2541" s="51"/>
    </row>
    <row r="2542" spans="1:32">
      <c r="A2542" s="51"/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  <c r="AC2542" s="51"/>
      <c r="AD2542" s="51"/>
      <c r="AE2542" s="51"/>
      <c r="AF2542" s="51"/>
    </row>
    <row r="2543" spans="1:32">
      <c r="A2543" s="51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  <c r="AC2543" s="51"/>
      <c r="AD2543" s="51"/>
      <c r="AE2543" s="51"/>
      <c r="AF2543" s="51"/>
    </row>
    <row r="2544" spans="1:32">
      <c r="A2544" s="51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  <c r="AC2544" s="51"/>
      <c r="AD2544" s="51"/>
      <c r="AE2544" s="51"/>
      <c r="AF2544" s="51"/>
    </row>
    <row r="2545" spans="1:32">
      <c r="A2545" s="51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  <c r="AC2545" s="51"/>
      <c r="AD2545" s="51"/>
      <c r="AE2545" s="51"/>
      <c r="AF2545" s="51"/>
    </row>
    <row r="2546" spans="1:32">
      <c r="A2546" s="51"/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  <c r="AC2546" s="51"/>
      <c r="AD2546" s="51"/>
      <c r="AE2546" s="51"/>
      <c r="AF2546" s="51"/>
    </row>
    <row r="2547" spans="1:32">
      <c r="A2547" s="51"/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  <c r="AC2547" s="51"/>
      <c r="AD2547" s="51"/>
      <c r="AE2547" s="51"/>
      <c r="AF2547" s="51"/>
    </row>
    <row r="2548" spans="1:32">
      <c r="A2548" s="51"/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  <c r="AC2548" s="51"/>
      <c r="AD2548" s="51"/>
      <c r="AE2548" s="51"/>
      <c r="AF2548" s="51"/>
    </row>
    <row r="2549" spans="1:32">
      <c r="A2549" s="51"/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  <c r="AC2549" s="51"/>
      <c r="AD2549" s="51"/>
      <c r="AE2549" s="51"/>
      <c r="AF2549" s="51"/>
    </row>
    <row r="2550" spans="1:32">
      <c r="A2550" s="51"/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  <c r="AC2550" s="51"/>
      <c r="AD2550" s="51"/>
      <c r="AE2550" s="51"/>
      <c r="AF2550" s="51"/>
    </row>
    <row r="2551" spans="1:32">
      <c r="A2551" s="51"/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  <c r="AC2551" s="51"/>
      <c r="AD2551" s="51"/>
      <c r="AE2551" s="51"/>
      <c r="AF2551" s="51"/>
    </row>
    <row r="2552" spans="1:32">
      <c r="A2552" s="51"/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  <c r="AC2552" s="51"/>
      <c r="AD2552" s="51"/>
      <c r="AE2552" s="51"/>
      <c r="AF2552" s="51"/>
    </row>
    <row r="2553" spans="1:32">
      <c r="A2553" s="51"/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  <c r="AC2553" s="51"/>
      <c r="AD2553" s="51"/>
      <c r="AE2553" s="51"/>
      <c r="AF2553" s="51"/>
    </row>
    <row r="2554" spans="1:32">
      <c r="A2554" s="51"/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  <c r="AC2554" s="51"/>
      <c r="AD2554" s="51"/>
      <c r="AE2554" s="51"/>
      <c r="AF2554" s="51"/>
    </row>
    <row r="2555" spans="1:32">
      <c r="A2555" s="51"/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  <c r="AC2555" s="51"/>
      <c r="AD2555" s="51"/>
      <c r="AE2555" s="51"/>
      <c r="AF2555" s="51"/>
    </row>
    <row r="2556" spans="1:32">
      <c r="A2556" s="51"/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  <c r="AC2556" s="51"/>
      <c r="AD2556" s="51"/>
      <c r="AE2556" s="51"/>
      <c r="AF2556" s="51"/>
    </row>
    <row r="2557" spans="1:32">
      <c r="A2557" s="51"/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  <c r="AC2557" s="51"/>
      <c r="AD2557" s="51"/>
      <c r="AE2557" s="51"/>
      <c r="AF2557" s="51"/>
    </row>
    <row r="2558" spans="1:32">
      <c r="A2558" s="51"/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  <c r="AC2558" s="51"/>
      <c r="AD2558" s="51"/>
      <c r="AE2558" s="51"/>
      <c r="AF2558" s="51"/>
    </row>
    <row r="2559" spans="1:32">
      <c r="A2559" s="51"/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  <c r="AC2559" s="51"/>
      <c r="AD2559" s="51"/>
      <c r="AE2559" s="51"/>
      <c r="AF2559" s="51"/>
    </row>
    <row r="2560" spans="1:32">
      <c r="A2560" s="51"/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  <c r="AC2560" s="51"/>
      <c r="AD2560" s="51"/>
      <c r="AE2560" s="51"/>
      <c r="AF2560" s="51"/>
    </row>
    <row r="2561" spans="1:32">
      <c r="A2561" s="51"/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  <c r="AC2561" s="51"/>
      <c r="AD2561" s="51"/>
      <c r="AE2561" s="51"/>
      <c r="AF2561" s="51"/>
    </row>
    <row r="2562" spans="1:32">
      <c r="A2562" s="51"/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  <c r="AC2562" s="51"/>
      <c r="AD2562" s="51"/>
      <c r="AE2562" s="51"/>
      <c r="AF2562" s="51"/>
    </row>
    <row r="2563" spans="1:32">
      <c r="A2563" s="51"/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  <c r="AC2563" s="51"/>
      <c r="AD2563" s="51"/>
      <c r="AE2563" s="51"/>
      <c r="AF2563" s="51"/>
    </row>
    <row r="2564" spans="1:32">
      <c r="A2564" s="51"/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  <c r="AC2564" s="51"/>
      <c r="AD2564" s="51"/>
      <c r="AE2564" s="51"/>
      <c r="AF2564" s="51"/>
    </row>
    <row r="2565" spans="1:32">
      <c r="A2565" s="51"/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  <c r="AC2565" s="51"/>
      <c r="AD2565" s="51"/>
      <c r="AE2565" s="51"/>
      <c r="AF2565" s="51"/>
    </row>
    <row r="2566" spans="1:32">
      <c r="A2566" s="51"/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  <c r="AC2566" s="51"/>
      <c r="AD2566" s="51"/>
      <c r="AE2566" s="51"/>
      <c r="AF2566" s="51"/>
    </row>
    <row r="2567" spans="1:32">
      <c r="A2567" s="51"/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  <c r="AC2567" s="51"/>
      <c r="AD2567" s="51"/>
      <c r="AE2567" s="51"/>
      <c r="AF2567" s="51"/>
    </row>
    <row r="2568" spans="1:32">
      <c r="A2568" s="51"/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  <c r="AC2568" s="51"/>
      <c r="AD2568" s="51"/>
      <c r="AE2568" s="51"/>
      <c r="AF2568" s="51"/>
    </row>
    <row r="2569" spans="1:32">
      <c r="A2569" s="51"/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  <c r="AC2569" s="51"/>
      <c r="AD2569" s="51"/>
      <c r="AE2569" s="51"/>
      <c r="AF2569" s="51"/>
    </row>
    <row r="2570" spans="1:32">
      <c r="A2570" s="51"/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  <c r="AC2570" s="51"/>
      <c r="AD2570" s="51"/>
      <c r="AE2570" s="51"/>
      <c r="AF2570" s="51"/>
    </row>
    <row r="2571" spans="1:32">
      <c r="A2571" s="51"/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  <c r="AC2571" s="51"/>
      <c r="AD2571" s="51"/>
      <c r="AE2571" s="51"/>
      <c r="AF2571" s="51"/>
    </row>
    <row r="2572" spans="1:32">
      <c r="A2572" s="51"/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  <c r="AC2572" s="51"/>
      <c r="AD2572" s="51"/>
      <c r="AE2572" s="51"/>
      <c r="AF2572" s="51"/>
    </row>
    <row r="2573" spans="1:32">
      <c r="A2573" s="51"/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  <c r="AC2573" s="51"/>
      <c r="AD2573" s="51"/>
      <c r="AE2573" s="51"/>
      <c r="AF2573" s="51"/>
    </row>
    <row r="2574" spans="1:32">
      <c r="A2574" s="51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  <c r="AC2574" s="51"/>
      <c r="AD2574" s="51"/>
      <c r="AE2574" s="51"/>
      <c r="AF2574" s="51"/>
    </row>
    <row r="2575" spans="1:32">
      <c r="A2575" s="51"/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  <c r="AC2575" s="51"/>
      <c r="AD2575" s="51"/>
      <c r="AE2575" s="51"/>
      <c r="AF2575" s="51"/>
    </row>
    <row r="2576" spans="1:32">
      <c r="A2576" s="51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  <c r="AC2576" s="51"/>
      <c r="AD2576" s="51"/>
      <c r="AE2576" s="51"/>
      <c r="AF2576" s="51"/>
    </row>
    <row r="2577" spans="1:32">
      <c r="A2577" s="51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  <c r="AC2577" s="51"/>
      <c r="AD2577" s="51"/>
      <c r="AE2577" s="51"/>
      <c r="AF2577" s="51"/>
    </row>
    <row r="2578" spans="1:32">
      <c r="A2578" s="51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  <c r="AC2578" s="51"/>
      <c r="AD2578" s="51"/>
      <c r="AE2578" s="51"/>
      <c r="AF2578" s="51"/>
    </row>
    <row r="2579" spans="1:32">
      <c r="A2579" s="51"/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  <c r="AC2579" s="51"/>
      <c r="AD2579" s="51"/>
      <c r="AE2579" s="51"/>
      <c r="AF2579" s="51"/>
    </row>
    <row r="2580" spans="1:32">
      <c r="A2580" s="51"/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  <c r="AC2580" s="51"/>
      <c r="AD2580" s="51"/>
      <c r="AE2580" s="51"/>
      <c r="AF2580" s="51"/>
    </row>
    <row r="2581" spans="1:32">
      <c r="A2581" s="51"/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  <c r="AC2581" s="51"/>
      <c r="AD2581" s="51"/>
      <c r="AE2581" s="51"/>
      <c r="AF2581" s="51"/>
    </row>
    <row r="2582" spans="1:32">
      <c r="A2582" s="51"/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  <c r="AC2582" s="51"/>
      <c r="AD2582" s="51"/>
      <c r="AE2582" s="51"/>
      <c r="AF2582" s="51"/>
    </row>
    <row r="2583" spans="1:32">
      <c r="A2583" s="51"/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  <c r="AC2583" s="51"/>
      <c r="AD2583" s="51"/>
      <c r="AE2583" s="51"/>
      <c r="AF2583" s="51"/>
    </row>
    <row r="2584" spans="1:32">
      <c r="A2584" s="51"/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  <c r="AC2584" s="51"/>
      <c r="AD2584" s="51"/>
      <c r="AE2584" s="51"/>
      <c r="AF2584" s="51"/>
    </row>
    <row r="2585" spans="1:32">
      <c r="A2585" s="51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  <c r="AC2585" s="51"/>
      <c r="AD2585" s="51"/>
      <c r="AE2585" s="51"/>
      <c r="AF2585" s="51"/>
    </row>
    <row r="2586" spans="1:32">
      <c r="A2586" s="51"/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  <c r="AC2586" s="51"/>
      <c r="AD2586" s="51"/>
      <c r="AE2586" s="51"/>
      <c r="AF2586" s="51"/>
    </row>
    <row r="2587" spans="1:32">
      <c r="A2587" s="51"/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  <c r="AC2587" s="51"/>
      <c r="AD2587" s="51"/>
      <c r="AE2587" s="51"/>
      <c r="AF2587" s="51"/>
    </row>
    <row r="2588" spans="1:32">
      <c r="A2588" s="51"/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  <c r="AC2588" s="51"/>
      <c r="AD2588" s="51"/>
      <c r="AE2588" s="51"/>
      <c r="AF2588" s="51"/>
    </row>
    <row r="2589" spans="1:32">
      <c r="A2589" s="51"/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  <c r="AC2589" s="51"/>
      <c r="AD2589" s="51"/>
      <c r="AE2589" s="51"/>
      <c r="AF2589" s="51"/>
    </row>
    <row r="2590" spans="1:32">
      <c r="A2590" s="51"/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  <c r="AC2590" s="51"/>
      <c r="AD2590" s="51"/>
      <c r="AE2590" s="51"/>
      <c r="AF2590" s="51"/>
    </row>
    <row r="2591" spans="1:32">
      <c r="A2591" s="51"/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  <c r="AC2591" s="51"/>
      <c r="AD2591" s="51"/>
      <c r="AE2591" s="51"/>
      <c r="AF2591" s="51"/>
    </row>
    <row r="2592" spans="1:32">
      <c r="A2592" s="51"/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  <c r="AC2592" s="51"/>
      <c r="AD2592" s="51"/>
      <c r="AE2592" s="51"/>
      <c r="AF2592" s="51"/>
    </row>
    <row r="2593" spans="1:32">
      <c r="A2593" s="51"/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  <c r="AC2593" s="51"/>
      <c r="AD2593" s="51"/>
      <c r="AE2593" s="51"/>
      <c r="AF2593" s="51"/>
    </row>
    <row r="2594" spans="1:32">
      <c r="A2594" s="51"/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  <c r="AC2594" s="51"/>
      <c r="AD2594" s="51"/>
      <c r="AE2594" s="51"/>
      <c r="AF2594" s="51"/>
    </row>
    <row r="2595" spans="1:32">
      <c r="A2595" s="51"/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  <c r="AC2595" s="51"/>
      <c r="AD2595" s="51"/>
      <c r="AE2595" s="51"/>
      <c r="AF2595" s="51"/>
    </row>
    <row r="2596" spans="1:32">
      <c r="A2596" s="51"/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  <c r="AC2596" s="51"/>
      <c r="AD2596" s="51"/>
      <c r="AE2596" s="51"/>
      <c r="AF2596" s="51"/>
    </row>
    <row r="2597" spans="1:32">
      <c r="A2597" s="51"/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  <c r="AC2597" s="51"/>
      <c r="AD2597" s="51"/>
      <c r="AE2597" s="51"/>
      <c r="AF2597" s="51"/>
    </row>
    <row r="2598" spans="1:32">
      <c r="A2598" s="51"/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  <c r="AC2598" s="51"/>
      <c r="AD2598" s="51"/>
      <c r="AE2598" s="51"/>
      <c r="AF2598" s="51"/>
    </row>
    <row r="2599" spans="1:32">
      <c r="A2599" s="51"/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  <c r="AC2599" s="51"/>
      <c r="AD2599" s="51"/>
      <c r="AE2599" s="51"/>
      <c r="AF2599" s="51"/>
    </row>
    <row r="2600" spans="1:32">
      <c r="A2600" s="51"/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  <c r="AC2600" s="51"/>
      <c r="AD2600" s="51"/>
      <c r="AE2600" s="51"/>
      <c r="AF2600" s="51"/>
    </row>
    <row r="2601" spans="1:32">
      <c r="A2601" s="51"/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  <c r="AC2601" s="51"/>
      <c r="AD2601" s="51"/>
      <c r="AE2601" s="51"/>
      <c r="AF2601" s="51"/>
    </row>
    <row r="2602" spans="1:32">
      <c r="A2602" s="51"/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  <c r="AC2602" s="51"/>
      <c r="AD2602" s="51"/>
      <c r="AE2602" s="51"/>
      <c r="AF2602" s="51"/>
    </row>
    <row r="2603" spans="1:32">
      <c r="A2603" s="51"/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  <c r="AC2603" s="51"/>
      <c r="AD2603" s="51"/>
      <c r="AE2603" s="51"/>
      <c r="AF2603" s="51"/>
    </row>
    <row r="2604" spans="1:32">
      <c r="A2604" s="51"/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  <c r="AC2604" s="51"/>
      <c r="AD2604" s="51"/>
      <c r="AE2604" s="51"/>
      <c r="AF2604" s="51"/>
    </row>
    <row r="2605" spans="1:32">
      <c r="A2605" s="51"/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  <c r="AC2605" s="51"/>
      <c r="AD2605" s="51"/>
      <c r="AE2605" s="51"/>
      <c r="AF2605" s="51"/>
    </row>
    <row r="2606" spans="1:32">
      <c r="A2606" s="51"/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  <c r="AC2606" s="51"/>
      <c r="AD2606" s="51"/>
      <c r="AE2606" s="51"/>
      <c r="AF2606" s="51"/>
    </row>
    <row r="2607" spans="1:32">
      <c r="A2607" s="51"/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  <c r="AC2607" s="51"/>
      <c r="AD2607" s="51"/>
      <c r="AE2607" s="51"/>
      <c r="AF2607" s="51"/>
    </row>
    <row r="2608" spans="1:32">
      <c r="A2608" s="51"/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  <c r="AC2608" s="51"/>
      <c r="AD2608" s="51"/>
      <c r="AE2608" s="51"/>
      <c r="AF2608" s="51"/>
    </row>
    <row r="2609" spans="1:32">
      <c r="A2609" s="51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  <c r="AC2609" s="51"/>
      <c r="AD2609" s="51"/>
      <c r="AE2609" s="51"/>
      <c r="AF2609" s="51"/>
    </row>
    <row r="2610" spans="1:32">
      <c r="A2610" s="51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  <c r="AC2610" s="51"/>
      <c r="AD2610" s="51"/>
      <c r="AE2610" s="51"/>
      <c r="AF2610" s="51"/>
    </row>
    <row r="2611" spans="1:32">
      <c r="A2611" s="51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  <c r="AC2611" s="51"/>
      <c r="AD2611" s="51"/>
      <c r="AE2611" s="51"/>
      <c r="AF2611" s="51"/>
    </row>
    <row r="2612" spans="1:32">
      <c r="A2612" s="51"/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  <c r="AC2612" s="51"/>
      <c r="AD2612" s="51"/>
      <c r="AE2612" s="51"/>
      <c r="AF2612" s="51"/>
    </row>
    <row r="2613" spans="1:32">
      <c r="A2613" s="51"/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  <c r="AC2613" s="51"/>
      <c r="AD2613" s="51"/>
      <c r="AE2613" s="51"/>
      <c r="AF2613" s="51"/>
    </row>
    <row r="2614" spans="1:32">
      <c r="A2614" s="51"/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  <c r="AC2614" s="51"/>
      <c r="AD2614" s="51"/>
      <c r="AE2614" s="51"/>
      <c r="AF2614" s="51"/>
    </row>
    <row r="2615" spans="1:32">
      <c r="A2615" s="51"/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  <c r="AC2615" s="51"/>
      <c r="AD2615" s="51"/>
      <c r="AE2615" s="51"/>
      <c r="AF2615" s="51"/>
    </row>
    <row r="2616" spans="1:32">
      <c r="A2616" s="51"/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  <c r="AC2616" s="51"/>
      <c r="AD2616" s="51"/>
      <c r="AE2616" s="51"/>
      <c r="AF2616" s="51"/>
    </row>
    <row r="2617" spans="1:32">
      <c r="A2617" s="51"/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  <c r="AC2617" s="51"/>
      <c r="AD2617" s="51"/>
      <c r="AE2617" s="51"/>
      <c r="AF2617" s="51"/>
    </row>
    <row r="2618" spans="1:32">
      <c r="A2618" s="51"/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  <c r="AC2618" s="51"/>
      <c r="AD2618" s="51"/>
      <c r="AE2618" s="51"/>
      <c r="AF2618" s="51"/>
    </row>
    <row r="2619" spans="1:32">
      <c r="A2619" s="51"/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  <c r="AC2619" s="51"/>
      <c r="AD2619" s="51"/>
      <c r="AE2619" s="51"/>
      <c r="AF2619" s="51"/>
    </row>
    <row r="2620" spans="1:32">
      <c r="A2620" s="51"/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  <c r="AC2620" s="51"/>
      <c r="AD2620" s="51"/>
      <c r="AE2620" s="51"/>
      <c r="AF2620" s="51"/>
    </row>
    <row r="2621" spans="1:32">
      <c r="A2621" s="51"/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  <c r="AC2621" s="51"/>
      <c r="AD2621" s="51"/>
      <c r="AE2621" s="51"/>
      <c r="AF2621" s="51"/>
    </row>
    <row r="2622" spans="1:32">
      <c r="A2622" s="51"/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  <c r="AC2622" s="51"/>
      <c r="AD2622" s="51"/>
      <c r="AE2622" s="51"/>
      <c r="AF2622" s="51"/>
    </row>
    <row r="2623" spans="1:32">
      <c r="A2623" s="51"/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  <c r="AC2623" s="51"/>
      <c r="AD2623" s="51"/>
      <c r="AE2623" s="51"/>
      <c r="AF2623" s="51"/>
    </row>
    <row r="2624" spans="1:32">
      <c r="A2624" s="51"/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  <c r="AC2624" s="51"/>
      <c r="AD2624" s="51"/>
      <c r="AE2624" s="51"/>
      <c r="AF2624" s="51"/>
    </row>
    <row r="2625" spans="1:32">
      <c r="A2625" s="51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  <c r="AC2625" s="51"/>
      <c r="AD2625" s="51"/>
      <c r="AE2625" s="51"/>
      <c r="AF2625" s="51"/>
    </row>
    <row r="2626" spans="1:32">
      <c r="A2626" s="51"/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  <c r="AC2626" s="51"/>
      <c r="AD2626" s="51"/>
      <c r="AE2626" s="51"/>
      <c r="AF2626" s="51"/>
    </row>
    <row r="2627" spans="1:32">
      <c r="A2627" s="51"/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  <c r="AC2627" s="51"/>
      <c r="AD2627" s="51"/>
      <c r="AE2627" s="51"/>
      <c r="AF2627" s="51"/>
    </row>
    <row r="2628" spans="1:32">
      <c r="A2628" s="51"/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  <c r="AC2628" s="51"/>
      <c r="AD2628" s="51"/>
      <c r="AE2628" s="51"/>
      <c r="AF2628" s="51"/>
    </row>
    <row r="2629" spans="1:32">
      <c r="A2629" s="51"/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  <c r="AC2629" s="51"/>
      <c r="AD2629" s="51"/>
      <c r="AE2629" s="51"/>
      <c r="AF2629" s="51"/>
    </row>
    <row r="2630" spans="1:32">
      <c r="A2630" s="51"/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  <c r="AC2630" s="51"/>
      <c r="AD2630" s="51"/>
      <c r="AE2630" s="51"/>
      <c r="AF2630" s="51"/>
    </row>
    <row r="2631" spans="1:32">
      <c r="A2631" s="51"/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  <c r="AC2631" s="51"/>
      <c r="AD2631" s="51"/>
      <c r="AE2631" s="51"/>
      <c r="AF2631" s="51"/>
    </row>
    <row r="2632" spans="1:32">
      <c r="A2632" s="51"/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  <c r="AC2632" s="51"/>
      <c r="AD2632" s="51"/>
      <c r="AE2632" s="51"/>
      <c r="AF2632" s="51"/>
    </row>
    <row r="2633" spans="1:32">
      <c r="A2633" s="51"/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  <c r="AC2633" s="51"/>
      <c r="AD2633" s="51"/>
      <c r="AE2633" s="51"/>
      <c r="AF2633" s="51"/>
    </row>
    <row r="2634" spans="1:32">
      <c r="A2634" s="51"/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  <c r="AC2634" s="51"/>
      <c r="AD2634" s="51"/>
      <c r="AE2634" s="51"/>
      <c r="AF2634" s="51"/>
    </row>
    <row r="2635" spans="1:32">
      <c r="A2635" s="51"/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  <c r="AC2635" s="51"/>
      <c r="AD2635" s="51"/>
      <c r="AE2635" s="51"/>
      <c r="AF2635" s="51"/>
    </row>
    <row r="2636" spans="1:32">
      <c r="A2636" s="51"/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  <c r="AC2636" s="51"/>
      <c r="AD2636" s="51"/>
      <c r="AE2636" s="51"/>
      <c r="AF2636" s="51"/>
    </row>
    <row r="2637" spans="1:32">
      <c r="A2637" s="51"/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  <c r="AC2637" s="51"/>
      <c r="AD2637" s="51"/>
      <c r="AE2637" s="51"/>
      <c r="AF2637" s="51"/>
    </row>
    <row r="2638" spans="1:32">
      <c r="A2638" s="51"/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  <c r="AC2638" s="51"/>
      <c r="AD2638" s="51"/>
      <c r="AE2638" s="51"/>
      <c r="AF2638" s="51"/>
    </row>
    <row r="2639" spans="1:32">
      <c r="A2639" s="51"/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  <c r="AC2639" s="51"/>
      <c r="AD2639" s="51"/>
      <c r="AE2639" s="51"/>
      <c r="AF2639" s="51"/>
    </row>
    <row r="2640" spans="1:32">
      <c r="A2640" s="51"/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  <c r="AC2640" s="51"/>
      <c r="AD2640" s="51"/>
      <c r="AE2640" s="51"/>
      <c r="AF2640" s="51"/>
    </row>
    <row r="2641" spans="1:32">
      <c r="A2641" s="51"/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  <c r="AC2641" s="51"/>
      <c r="AD2641" s="51"/>
      <c r="AE2641" s="51"/>
      <c r="AF2641" s="51"/>
    </row>
    <row r="2642" spans="1:32">
      <c r="A2642" s="51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  <c r="AC2642" s="51"/>
      <c r="AD2642" s="51"/>
      <c r="AE2642" s="51"/>
      <c r="AF2642" s="51"/>
    </row>
    <row r="2643" spans="1:32">
      <c r="A2643" s="51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  <c r="AC2643" s="51"/>
      <c r="AD2643" s="51"/>
      <c r="AE2643" s="51"/>
      <c r="AF2643" s="51"/>
    </row>
    <row r="2644" spans="1:32">
      <c r="A2644" s="51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  <c r="AC2644" s="51"/>
      <c r="AD2644" s="51"/>
      <c r="AE2644" s="51"/>
      <c r="AF2644" s="51"/>
    </row>
    <row r="2645" spans="1:32">
      <c r="A2645" s="51"/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  <c r="AC2645" s="51"/>
      <c r="AD2645" s="51"/>
      <c r="AE2645" s="51"/>
      <c r="AF2645" s="51"/>
    </row>
    <row r="2646" spans="1:32">
      <c r="A2646" s="51"/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  <c r="AC2646" s="51"/>
      <c r="AD2646" s="51"/>
      <c r="AE2646" s="51"/>
      <c r="AF2646" s="51"/>
    </row>
    <row r="2647" spans="1:32">
      <c r="A2647" s="51"/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  <c r="AC2647" s="51"/>
      <c r="AD2647" s="51"/>
      <c r="AE2647" s="51"/>
      <c r="AF2647" s="51"/>
    </row>
    <row r="2648" spans="1:32">
      <c r="A2648" s="51"/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  <c r="AC2648" s="51"/>
      <c r="AD2648" s="51"/>
      <c r="AE2648" s="51"/>
      <c r="AF2648" s="51"/>
    </row>
    <row r="2649" spans="1:32">
      <c r="A2649" s="51"/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  <c r="AC2649" s="51"/>
      <c r="AD2649" s="51"/>
      <c r="AE2649" s="51"/>
      <c r="AF2649" s="51"/>
    </row>
    <row r="2650" spans="1:32">
      <c r="A2650" s="51"/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  <c r="AC2650" s="51"/>
      <c r="AD2650" s="51"/>
      <c r="AE2650" s="51"/>
      <c r="AF2650" s="51"/>
    </row>
    <row r="2651" spans="1:32">
      <c r="A2651" s="51"/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  <c r="AC2651" s="51"/>
      <c r="AD2651" s="51"/>
      <c r="AE2651" s="51"/>
      <c r="AF2651" s="51"/>
    </row>
    <row r="2652" spans="1:32">
      <c r="A2652" s="51"/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  <c r="AC2652" s="51"/>
      <c r="AD2652" s="51"/>
      <c r="AE2652" s="51"/>
      <c r="AF2652" s="51"/>
    </row>
    <row r="2653" spans="1:32">
      <c r="A2653" s="51"/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  <c r="AC2653" s="51"/>
      <c r="AD2653" s="51"/>
      <c r="AE2653" s="51"/>
      <c r="AF2653" s="51"/>
    </row>
    <row r="2654" spans="1:32">
      <c r="A2654" s="51"/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  <c r="AC2654" s="51"/>
      <c r="AD2654" s="51"/>
      <c r="AE2654" s="51"/>
      <c r="AF2654" s="51"/>
    </row>
    <row r="2655" spans="1:32">
      <c r="A2655" s="51"/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  <c r="AC2655" s="51"/>
      <c r="AD2655" s="51"/>
      <c r="AE2655" s="51"/>
      <c r="AF2655" s="51"/>
    </row>
    <row r="2656" spans="1:32">
      <c r="A2656" s="51"/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  <c r="AC2656" s="51"/>
      <c r="AD2656" s="51"/>
      <c r="AE2656" s="51"/>
      <c r="AF2656" s="51"/>
    </row>
    <row r="2657" spans="1:32">
      <c r="A2657" s="51"/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  <c r="AC2657" s="51"/>
      <c r="AD2657" s="51"/>
      <c r="AE2657" s="51"/>
      <c r="AF2657" s="51"/>
    </row>
    <row r="2658" spans="1:32">
      <c r="A2658" s="51"/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  <c r="AC2658" s="51"/>
      <c r="AD2658" s="51"/>
      <c r="AE2658" s="51"/>
      <c r="AF2658" s="51"/>
    </row>
    <row r="2659" spans="1:32">
      <c r="A2659" s="51"/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  <c r="AC2659" s="51"/>
      <c r="AD2659" s="51"/>
      <c r="AE2659" s="51"/>
      <c r="AF2659" s="51"/>
    </row>
    <row r="2660" spans="1:32">
      <c r="A2660" s="51"/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  <c r="AC2660" s="51"/>
      <c r="AD2660" s="51"/>
      <c r="AE2660" s="51"/>
      <c r="AF2660" s="51"/>
    </row>
    <row r="2661" spans="1:32">
      <c r="A2661" s="51"/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  <c r="AC2661" s="51"/>
      <c r="AD2661" s="51"/>
      <c r="AE2661" s="51"/>
      <c r="AF2661" s="51"/>
    </row>
    <row r="2662" spans="1:32">
      <c r="A2662" s="51"/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  <c r="AC2662" s="51"/>
      <c r="AD2662" s="51"/>
      <c r="AE2662" s="51"/>
      <c r="AF2662" s="51"/>
    </row>
    <row r="2663" spans="1:32">
      <c r="A2663" s="51"/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  <c r="AC2663" s="51"/>
      <c r="AD2663" s="51"/>
      <c r="AE2663" s="51"/>
      <c r="AF2663" s="51"/>
    </row>
    <row r="2664" spans="1:32">
      <c r="A2664" s="51"/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  <c r="AC2664" s="51"/>
      <c r="AD2664" s="51"/>
      <c r="AE2664" s="51"/>
      <c r="AF2664" s="51"/>
    </row>
    <row r="2665" spans="1:32">
      <c r="A2665" s="51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  <c r="AC2665" s="51"/>
      <c r="AD2665" s="51"/>
      <c r="AE2665" s="51"/>
      <c r="AF2665" s="51"/>
    </row>
    <row r="2666" spans="1:32">
      <c r="A2666" s="51"/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  <c r="AC2666" s="51"/>
      <c r="AD2666" s="51"/>
      <c r="AE2666" s="51"/>
      <c r="AF2666" s="51"/>
    </row>
    <row r="2667" spans="1:32">
      <c r="A2667" s="51"/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  <c r="AC2667" s="51"/>
      <c r="AD2667" s="51"/>
      <c r="AE2667" s="51"/>
      <c r="AF2667" s="51"/>
    </row>
    <row r="2668" spans="1:32">
      <c r="A2668" s="51"/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  <c r="AC2668" s="51"/>
      <c r="AD2668" s="51"/>
      <c r="AE2668" s="51"/>
      <c r="AF2668" s="51"/>
    </row>
    <row r="2669" spans="1:32">
      <c r="A2669" s="51"/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  <c r="AC2669" s="51"/>
      <c r="AD2669" s="51"/>
      <c r="AE2669" s="51"/>
      <c r="AF2669" s="51"/>
    </row>
    <row r="2670" spans="1:32">
      <c r="A2670" s="51"/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  <c r="AC2670" s="51"/>
      <c r="AD2670" s="51"/>
      <c r="AE2670" s="51"/>
      <c r="AF2670" s="51"/>
    </row>
    <row r="2671" spans="1:32">
      <c r="A2671" s="51"/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  <c r="AC2671" s="51"/>
      <c r="AD2671" s="51"/>
      <c r="AE2671" s="51"/>
      <c r="AF2671" s="51"/>
    </row>
    <row r="2672" spans="1:32">
      <c r="A2672" s="51"/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  <c r="AC2672" s="51"/>
      <c r="AD2672" s="51"/>
      <c r="AE2672" s="51"/>
      <c r="AF2672" s="51"/>
    </row>
    <row r="2673" spans="1:32">
      <c r="A2673" s="51"/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  <c r="AC2673" s="51"/>
      <c r="AD2673" s="51"/>
      <c r="AE2673" s="51"/>
      <c r="AF2673" s="51"/>
    </row>
    <row r="2674" spans="1:32">
      <c r="A2674" s="51"/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  <c r="AC2674" s="51"/>
      <c r="AD2674" s="51"/>
      <c r="AE2674" s="51"/>
      <c r="AF2674" s="51"/>
    </row>
    <row r="2675" spans="1:32">
      <c r="A2675" s="51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  <c r="AC2675" s="51"/>
      <c r="AD2675" s="51"/>
      <c r="AE2675" s="51"/>
      <c r="AF2675" s="51"/>
    </row>
    <row r="2676" spans="1:32">
      <c r="A2676" s="51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  <c r="AC2676" s="51"/>
      <c r="AD2676" s="51"/>
      <c r="AE2676" s="51"/>
      <c r="AF2676" s="51"/>
    </row>
    <row r="2677" spans="1:32">
      <c r="A2677" s="51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  <c r="AC2677" s="51"/>
      <c r="AD2677" s="51"/>
      <c r="AE2677" s="51"/>
      <c r="AF2677" s="51"/>
    </row>
    <row r="2678" spans="1:32">
      <c r="A2678" s="51"/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  <c r="AC2678" s="51"/>
      <c r="AD2678" s="51"/>
      <c r="AE2678" s="51"/>
      <c r="AF2678" s="51"/>
    </row>
    <row r="2679" spans="1:32">
      <c r="A2679" s="51"/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  <c r="AC2679" s="51"/>
      <c r="AD2679" s="51"/>
      <c r="AE2679" s="51"/>
      <c r="AF2679" s="51"/>
    </row>
    <row r="2680" spans="1:32">
      <c r="A2680" s="51"/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  <c r="AC2680" s="51"/>
      <c r="AD2680" s="51"/>
      <c r="AE2680" s="51"/>
      <c r="AF2680" s="51"/>
    </row>
    <row r="2681" spans="1:32">
      <c r="A2681" s="51"/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  <c r="AC2681" s="51"/>
      <c r="AD2681" s="51"/>
      <c r="AE2681" s="51"/>
      <c r="AF2681" s="51"/>
    </row>
    <row r="2682" spans="1:32">
      <c r="A2682" s="51"/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  <c r="AC2682" s="51"/>
      <c r="AD2682" s="51"/>
      <c r="AE2682" s="51"/>
      <c r="AF2682" s="51"/>
    </row>
    <row r="2683" spans="1:32">
      <c r="A2683" s="51"/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  <c r="AC2683" s="51"/>
      <c r="AD2683" s="51"/>
      <c r="AE2683" s="51"/>
      <c r="AF2683" s="51"/>
    </row>
    <row r="2684" spans="1:32">
      <c r="A2684" s="51"/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  <c r="AC2684" s="51"/>
      <c r="AD2684" s="51"/>
      <c r="AE2684" s="51"/>
      <c r="AF2684" s="51"/>
    </row>
    <row r="2685" spans="1:32">
      <c r="A2685" s="51"/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  <c r="AC2685" s="51"/>
      <c r="AD2685" s="51"/>
      <c r="AE2685" s="51"/>
      <c r="AF2685" s="51"/>
    </row>
    <row r="2686" spans="1:32">
      <c r="A2686" s="51"/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  <c r="AC2686" s="51"/>
      <c r="AD2686" s="51"/>
      <c r="AE2686" s="51"/>
      <c r="AF2686" s="51"/>
    </row>
    <row r="2687" spans="1:32">
      <c r="A2687" s="51"/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  <c r="AC2687" s="51"/>
      <c r="AD2687" s="51"/>
      <c r="AE2687" s="51"/>
      <c r="AF2687" s="51"/>
    </row>
    <row r="2688" spans="1:32">
      <c r="A2688" s="51"/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  <c r="AC2688" s="51"/>
      <c r="AD2688" s="51"/>
      <c r="AE2688" s="51"/>
      <c r="AF2688" s="51"/>
    </row>
    <row r="2689" spans="1:32">
      <c r="A2689" s="51"/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  <c r="AC2689" s="51"/>
      <c r="AD2689" s="51"/>
      <c r="AE2689" s="51"/>
      <c r="AF2689" s="51"/>
    </row>
    <row r="2690" spans="1:32">
      <c r="A2690" s="51"/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  <c r="AC2690" s="51"/>
      <c r="AD2690" s="51"/>
      <c r="AE2690" s="51"/>
      <c r="AF2690" s="51"/>
    </row>
    <row r="2691" spans="1:32">
      <c r="A2691" s="51"/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  <c r="AC2691" s="51"/>
      <c r="AD2691" s="51"/>
      <c r="AE2691" s="51"/>
      <c r="AF2691" s="51"/>
    </row>
    <row r="2692" spans="1:32">
      <c r="A2692" s="51"/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  <c r="AC2692" s="51"/>
      <c r="AD2692" s="51"/>
      <c r="AE2692" s="51"/>
      <c r="AF2692" s="51"/>
    </row>
    <row r="2693" spans="1:32">
      <c r="A2693" s="51"/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  <c r="AC2693" s="51"/>
      <c r="AD2693" s="51"/>
      <c r="AE2693" s="51"/>
      <c r="AF2693" s="51"/>
    </row>
    <row r="2694" spans="1:32">
      <c r="A2694" s="51"/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  <c r="AC2694" s="51"/>
      <c r="AD2694" s="51"/>
      <c r="AE2694" s="51"/>
      <c r="AF2694" s="51"/>
    </row>
    <row r="2695" spans="1:32">
      <c r="A2695" s="51"/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  <c r="AC2695" s="51"/>
      <c r="AD2695" s="51"/>
      <c r="AE2695" s="51"/>
      <c r="AF2695" s="51"/>
    </row>
    <row r="2696" spans="1:32">
      <c r="A2696" s="51"/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  <c r="AC2696" s="51"/>
      <c r="AD2696" s="51"/>
      <c r="AE2696" s="51"/>
      <c r="AF2696" s="51"/>
    </row>
    <row r="2697" spans="1:32">
      <c r="A2697" s="51"/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  <c r="AC2697" s="51"/>
      <c r="AD2697" s="51"/>
      <c r="AE2697" s="51"/>
      <c r="AF2697" s="51"/>
    </row>
    <row r="2698" spans="1:32">
      <c r="A2698" s="51"/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  <c r="AC2698" s="51"/>
      <c r="AD2698" s="51"/>
      <c r="AE2698" s="51"/>
      <c r="AF2698" s="51"/>
    </row>
    <row r="2699" spans="1:32">
      <c r="A2699" s="51"/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  <c r="AC2699" s="51"/>
      <c r="AD2699" s="51"/>
      <c r="AE2699" s="51"/>
      <c r="AF2699" s="51"/>
    </row>
    <row r="2700" spans="1:32">
      <c r="A2700" s="51"/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  <c r="AC2700" s="51"/>
      <c r="AD2700" s="51"/>
      <c r="AE2700" s="51"/>
      <c r="AF2700" s="51"/>
    </row>
    <row r="2701" spans="1:32">
      <c r="A2701" s="51"/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  <c r="AC2701" s="51"/>
      <c r="AD2701" s="51"/>
      <c r="AE2701" s="51"/>
      <c r="AF2701" s="51"/>
    </row>
    <row r="2702" spans="1:32">
      <c r="A2702" s="51"/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  <c r="AC2702" s="51"/>
      <c r="AD2702" s="51"/>
      <c r="AE2702" s="51"/>
      <c r="AF2702" s="51"/>
    </row>
    <row r="2703" spans="1:32">
      <c r="A2703" s="51"/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  <c r="AC2703" s="51"/>
      <c r="AD2703" s="51"/>
      <c r="AE2703" s="51"/>
      <c r="AF2703" s="51"/>
    </row>
    <row r="2704" spans="1:32">
      <c r="A2704" s="51"/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  <c r="AC2704" s="51"/>
      <c r="AD2704" s="51"/>
      <c r="AE2704" s="51"/>
      <c r="AF2704" s="51"/>
    </row>
    <row r="2705" spans="1:32">
      <c r="A2705" s="51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  <c r="AC2705" s="51"/>
      <c r="AD2705" s="51"/>
      <c r="AE2705" s="51"/>
      <c r="AF2705" s="51"/>
    </row>
    <row r="2706" spans="1:32">
      <c r="A2706" s="51"/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  <c r="AC2706" s="51"/>
      <c r="AD2706" s="51"/>
      <c r="AE2706" s="51"/>
      <c r="AF2706" s="51"/>
    </row>
    <row r="2707" spans="1:32">
      <c r="A2707" s="51"/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  <c r="AC2707" s="51"/>
      <c r="AD2707" s="51"/>
      <c r="AE2707" s="51"/>
      <c r="AF2707" s="51"/>
    </row>
    <row r="2708" spans="1:32">
      <c r="A2708" s="51"/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  <c r="AC2708" s="51"/>
      <c r="AD2708" s="51"/>
      <c r="AE2708" s="51"/>
      <c r="AF2708" s="51"/>
    </row>
    <row r="2709" spans="1:32">
      <c r="A2709" s="51"/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  <c r="AC2709" s="51"/>
      <c r="AD2709" s="51"/>
      <c r="AE2709" s="51"/>
      <c r="AF2709" s="51"/>
    </row>
    <row r="2710" spans="1:32">
      <c r="A2710" s="51"/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  <c r="AC2710" s="51"/>
      <c r="AD2710" s="51"/>
      <c r="AE2710" s="51"/>
      <c r="AF2710" s="51"/>
    </row>
    <row r="2711" spans="1:32">
      <c r="A2711" s="51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  <c r="AC2711" s="51"/>
      <c r="AD2711" s="51"/>
      <c r="AE2711" s="51"/>
      <c r="AF2711" s="51"/>
    </row>
    <row r="2712" spans="1:32">
      <c r="A2712" s="51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  <c r="AC2712" s="51"/>
      <c r="AD2712" s="51"/>
      <c r="AE2712" s="51"/>
      <c r="AF2712" s="51"/>
    </row>
    <row r="2713" spans="1:32">
      <c r="A2713" s="51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  <c r="AC2713" s="51"/>
      <c r="AD2713" s="51"/>
      <c r="AE2713" s="51"/>
      <c r="AF2713" s="51"/>
    </row>
    <row r="2714" spans="1:32">
      <c r="A2714" s="51"/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  <c r="AC2714" s="51"/>
      <c r="AD2714" s="51"/>
      <c r="AE2714" s="51"/>
      <c r="AF2714" s="51"/>
    </row>
    <row r="2715" spans="1:32">
      <c r="A2715" s="51"/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  <c r="AC2715" s="51"/>
      <c r="AD2715" s="51"/>
      <c r="AE2715" s="51"/>
      <c r="AF2715" s="51"/>
    </row>
    <row r="2716" spans="1:32">
      <c r="A2716" s="51"/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  <c r="AC2716" s="51"/>
      <c r="AD2716" s="51"/>
      <c r="AE2716" s="51"/>
      <c r="AF2716" s="51"/>
    </row>
    <row r="2717" spans="1:32">
      <c r="A2717" s="51"/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  <c r="AC2717" s="51"/>
      <c r="AD2717" s="51"/>
      <c r="AE2717" s="51"/>
      <c r="AF2717" s="51"/>
    </row>
    <row r="2718" spans="1:32">
      <c r="A2718" s="51"/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  <c r="AC2718" s="51"/>
      <c r="AD2718" s="51"/>
      <c r="AE2718" s="51"/>
      <c r="AF2718" s="51"/>
    </row>
    <row r="2719" spans="1:32">
      <c r="A2719" s="51"/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  <c r="AC2719" s="51"/>
      <c r="AD2719" s="51"/>
      <c r="AE2719" s="51"/>
      <c r="AF2719" s="51"/>
    </row>
    <row r="2720" spans="1:32">
      <c r="A2720" s="51"/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  <c r="AC2720" s="51"/>
      <c r="AD2720" s="51"/>
      <c r="AE2720" s="51"/>
      <c r="AF2720" s="51"/>
    </row>
    <row r="2721" spans="1:32">
      <c r="A2721" s="51"/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  <c r="AC2721" s="51"/>
      <c r="AD2721" s="51"/>
      <c r="AE2721" s="51"/>
      <c r="AF2721" s="51"/>
    </row>
    <row r="2722" spans="1:32">
      <c r="A2722" s="51"/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  <c r="AC2722" s="51"/>
      <c r="AD2722" s="51"/>
      <c r="AE2722" s="51"/>
      <c r="AF2722" s="51"/>
    </row>
    <row r="2723" spans="1:32">
      <c r="A2723" s="51"/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  <c r="AC2723" s="51"/>
      <c r="AD2723" s="51"/>
      <c r="AE2723" s="51"/>
      <c r="AF2723" s="51"/>
    </row>
    <row r="2724" spans="1:32">
      <c r="A2724" s="51"/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  <c r="AC2724" s="51"/>
      <c r="AD2724" s="51"/>
      <c r="AE2724" s="51"/>
      <c r="AF2724" s="51"/>
    </row>
    <row r="2725" spans="1:32">
      <c r="A2725" s="51"/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  <c r="AC2725" s="51"/>
      <c r="AD2725" s="51"/>
      <c r="AE2725" s="51"/>
      <c r="AF2725" s="51"/>
    </row>
    <row r="2726" spans="1:32">
      <c r="A2726" s="51"/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  <c r="AC2726" s="51"/>
      <c r="AD2726" s="51"/>
      <c r="AE2726" s="51"/>
      <c r="AF2726" s="51"/>
    </row>
    <row r="2727" spans="1:32">
      <c r="A2727" s="51"/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  <c r="AC2727" s="51"/>
      <c r="AD2727" s="51"/>
      <c r="AE2727" s="51"/>
      <c r="AF2727" s="51"/>
    </row>
    <row r="2728" spans="1:32">
      <c r="A2728" s="51"/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  <c r="AC2728" s="51"/>
      <c r="AD2728" s="51"/>
      <c r="AE2728" s="51"/>
      <c r="AF2728" s="51"/>
    </row>
    <row r="2729" spans="1:32">
      <c r="A2729" s="51"/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  <c r="AC2729" s="51"/>
      <c r="AD2729" s="51"/>
      <c r="AE2729" s="51"/>
      <c r="AF2729" s="51"/>
    </row>
    <row r="2730" spans="1:32">
      <c r="A2730" s="51"/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  <c r="AC2730" s="51"/>
      <c r="AD2730" s="51"/>
      <c r="AE2730" s="51"/>
      <c r="AF2730" s="51"/>
    </row>
    <row r="2731" spans="1:32">
      <c r="A2731" s="51"/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  <c r="AC2731" s="51"/>
      <c r="AD2731" s="51"/>
      <c r="AE2731" s="51"/>
      <c r="AF2731" s="51"/>
    </row>
    <row r="2732" spans="1:32">
      <c r="A2732" s="51"/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  <c r="AC2732" s="51"/>
      <c r="AD2732" s="51"/>
      <c r="AE2732" s="51"/>
      <c r="AF2732" s="51"/>
    </row>
    <row r="2733" spans="1:32">
      <c r="A2733" s="51"/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  <c r="AC2733" s="51"/>
      <c r="AD2733" s="51"/>
      <c r="AE2733" s="51"/>
      <c r="AF2733" s="51"/>
    </row>
    <row r="2734" spans="1:32">
      <c r="A2734" s="51"/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  <c r="AC2734" s="51"/>
      <c r="AD2734" s="51"/>
      <c r="AE2734" s="51"/>
      <c r="AF2734" s="51"/>
    </row>
    <row r="2735" spans="1:32">
      <c r="A2735" s="51"/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  <c r="AC2735" s="51"/>
      <c r="AD2735" s="51"/>
      <c r="AE2735" s="51"/>
      <c r="AF2735" s="51"/>
    </row>
    <row r="2736" spans="1:32">
      <c r="A2736" s="51"/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  <c r="AC2736" s="51"/>
      <c r="AD2736" s="51"/>
      <c r="AE2736" s="51"/>
      <c r="AF2736" s="51"/>
    </row>
    <row r="2737" spans="1:32">
      <c r="A2737" s="51"/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  <c r="AC2737" s="51"/>
      <c r="AD2737" s="51"/>
      <c r="AE2737" s="51"/>
      <c r="AF2737" s="51"/>
    </row>
    <row r="2738" spans="1:32">
      <c r="A2738" s="51"/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  <c r="AC2738" s="51"/>
      <c r="AD2738" s="51"/>
      <c r="AE2738" s="51"/>
      <c r="AF2738" s="51"/>
    </row>
    <row r="2739" spans="1:32">
      <c r="A2739" s="51"/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  <c r="AC2739" s="51"/>
      <c r="AD2739" s="51"/>
      <c r="AE2739" s="51"/>
      <c r="AF2739" s="51"/>
    </row>
    <row r="2740" spans="1:32">
      <c r="A2740" s="51"/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  <c r="AC2740" s="51"/>
      <c r="AD2740" s="51"/>
      <c r="AE2740" s="51"/>
      <c r="AF2740" s="51"/>
    </row>
    <row r="2741" spans="1:32">
      <c r="A2741" s="51"/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  <c r="AC2741" s="51"/>
      <c r="AD2741" s="51"/>
      <c r="AE2741" s="51"/>
      <c r="AF2741" s="51"/>
    </row>
    <row r="2742" spans="1:32">
      <c r="A2742" s="51"/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  <c r="AC2742" s="51"/>
      <c r="AD2742" s="51"/>
      <c r="AE2742" s="51"/>
      <c r="AF2742" s="51"/>
    </row>
    <row r="2743" spans="1:32">
      <c r="A2743" s="51"/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  <c r="AC2743" s="51"/>
      <c r="AD2743" s="51"/>
      <c r="AE2743" s="51"/>
      <c r="AF2743" s="51"/>
    </row>
    <row r="2744" spans="1:32">
      <c r="A2744" s="51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  <c r="AC2744" s="51"/>
      <c r="AD2744" s="51"/>
      <c r="AE2744" s="51"/>
      <c r="AF2744" s="51"/>
    </row>
    <row r="2745" spans="1:32">
      <c r="A2745" s="51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  <c r="AC2745" s="51"/>
      <c r="AD2745" s="51"/>
      <c r="AE2745" s="51"/>
      <c r="AF2745" s="51"/>
    </row>
    <row r="2746" spans="1:32">
      <c r="A2746" s="51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  <c r="AC2746" s="51"/>
      <c r="AD2746" s="51"/>
      <c r="AE2746" s="51"/>
      <c r="AF2746" s="51"/>
    </row>
    <row r="2747" spans="1:32">
      <c r="A2747" s="51"/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  <c r="AC2747" s="51"/>
      <c r="AD2747" s="51"/>
      <c r="AE2747" s="51"/>
      <c r="AF2747" s="51"/>
    </row>
    <row r="2748" spans="1:32">
      <c r="A2748" s="51"/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  <c r="AC2748" s="51"/>
      <c r="AD2748" s="51"/>
      <c r="AE2748" s="51"/>
      <c r="AF2748" s="51"/>
    </row>
    <row r="2749" spans="1:32">
      <c r="A2749" s="51"/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  <c r="AC2749" s="51"/>
      <c r="AD2749" s="51"/>
      <c r="AE2749" s="51"/>
      <c r="AF2749" s="51"/>
    </row>
    <row r="2750" spans="1:32">
      <c r="A2750" s="51"/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  <c r="AC2750" s="51"/>
      <c r="AD2750" s="51"/>
      <c r="AE2750" s="51"/>
      <c r="AF2750" s="51"/>
    </row>
    <row r="2751" spans="1:32">
      <c r="A2751" s="51"/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  <c r="AC2751" s="51"/>
      <c r="AD2751" s="51"/>
      <c r="AE2751" s="51"/>
      <c r="AF2751" s="51"/>
    </row>
    <row r="2752" spans="1:32">
      <c r="A2752" s="51"/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  <c r="AC2752" s="51"/>
      <c r="AD2752" s="51"/>
      <c r="AE2752" s="51"/>
      <c r="AF2752" s="51"/>
    </row>
    <row r="2753" spans="1:32">
      <c r="A2753" s="51"/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  <c r="AC2753" s="51"/>
      <c r="AD2753" s="51"/>
      <c r="AE2753" s="51"/>
      <c r="AF2753" s="51"/>
    </row>
    <row r="2754" spans="1:32">
      <c r="A2754" s="51"/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  <c r="AC2754" s="51"/>
      <c r="AD2754" s="51"/>
      <c r="AE2754" s="51"/>
      <c r="AF2754" s="51"/>
    </row>
    <row r="2755" spans="1:32">
      <c r="A2755" s="51"/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  <c r="AC2755" s="51"/>
      <c r="AD2755" s="51"/>
      <c r="AE2755" s="51"/>
      <c r="AF2755" s="51"/>
    </row>
    <row r="2756" spans="1:32">
      <c r="A2756" s="51"/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  <c r="AC2756" s="51"/>
      <c r="AD2756" s="51"/>
      <c r="AE2756" s="51"/>
      <c r="AF2756" s="51"/>
    </row>
    <row r="2757" spans="1:32">
      <c r="A2757" s="51"/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  <c r="AC2757" s="51"/>
      <c r="AD2757" s="51"/>
      <c r="AE2757" s="51"/>
      <c r="AF2757" s="51"/>
    </row>
    <row r="2758" spans="1:32">
      <c r="A2758" s="51"/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  <c r="AC2758" s="51"/>
      <c r="AD2758" s="51"/>
      <c r="AE2758" s="51"/>
      <c r="AF2758" s="51"/>
    </row>
    <row r="2759" spans="1:32">
      <c r="A2759" s="51"/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  <c r="AC2759" s="51"/>
      <c r="AD2759" s="51"/>
      <c r="AE2759" s="51"/>
      <c r="AF2759" s="51"/>
    </row>
    <row r="2760" spans="1:32">
      <c r="A2760" s="51"/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  <c r="AC2760" s="51"/>
      <c r="AD2760" s="51"/>
      <c r="AE2760" s="51"/>
      <c r="AF2760" s="51"/>
    </row>
    <row r="2761" spans="1:32">
      <c r="A2761" s="51"/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  <c r="AC2761" s="51"/>
      <c r="AD2761" s="51"/>
      <c r="AE2761" s="51"/>
      <c r="AF2761" s="51"/>
    </row>
    <row r="2762" spans="1:32">
      <c r="A2762" s="51"/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  <c r="AC2762" s="51"/>
      <c r="AD2762" s="51"/>
      <c r="AE2762" s="51"/>
      <c r="AF2762" s="51"/>
    </row>
    <row r="2763" spans="1:32">
      <c r="A2763" s="51"/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  <c r="AC2763" s="51"/>
      <c r="AD2763" s="51"/>
      <c r="AE2763" s="51"/>
      <c r="AF2763" s="51"/>
    </row>
    <row r="2764" spans="1:32">
      <c r="A2764" s="51"/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  <c r="AC2764" s="51"/>
      <c r="AD2764" s="51"/>
      <c r="AE2764" s="51"/>
      <c r="AF2764" s="51"/>
    </row>
    <row r="2765" spans="1:32">
      <c r="A2765" s="51"/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  <c r="AC2765" s="51"/>
      <c r="AD2765" s="51"/>
      <c r="AE2765" s="51"/>
      <c r="AF2765" s="51"/>
    </row>
    <row r="2766" spans="1:32">
      <c r="A2766" s="51"/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  <c r="AC2766" s="51"/>
      <c r="AD2766" s="51"/>
      <c r="AE2766" s="51"/>
      <c r="AF2766" s="51"/>
    </row>
    <row r="2767" spans="1:32">
      <c r="A2767" s="51"/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  <c r="AC2767" s="51"/>
      <c r="AD2767" s="51"/>
      <c r="AE2767" s="51"/>
      <c r="AF2767" s="51"/>
    </row>
    <row r="2768" spans="1:32">
      <c r="A2768" s="51"/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  <c r="AC2768" s="51"/>
      <c r="AD2768" s="51"/>
      <c r="AE2768" s="51"/>
      <c r="AF2768" s="51"/>
    </row>
    <row r="2769" spans="1:32">
      <c r="A2769" s="51"/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  <c r="AC2769" s="51"/>
      <c r="AD2769" s="51"/>
      <c r="AE2769" s="51"/>
      <c r="AF2769" s="51"/>
    </row>
    <row r="2770" spans="1:32">
      <c r="A2770" s="51"/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  <c r="AC2770" s="51"/>
      <c r="AD2770" s="51"/>
      <c r="AE2770" s="51"/>
      <c r="AF2770" s="51"/>
    </row>
    <row r="2771" spans="1:32">
      <c r="A2771" s="51"/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  <c r="AC2771" s="51"/>
      <c r="AD2771" s="51"/>
      <c r="AE2771" s="51"/>
      <c r="AF2771" s="51"/>
    </row>
    <row r="2772" spans="1:32">
      <c r="A2772" s="51"/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  <c r="AC2772" s="51"/>
      <c r="AD2772" s="51"/>
      <c r="AE2772" s="51"/>
      <c r="AF2772" s="51"/>
    </row>
    <row r="2773" spans="1:32">
      <c r="A2773" s="51"/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  <c r="AC2773" s="51"/>
      <c r="AD2773" s="51"/>
      <c r="AE2773" s="51"/>
      <c r="AF2773" s="51"/>
    </row>
    <row r="2774" spans="1:32">
      <c r="A2774" s="51"/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  <c r="AC2774" s="51"/>
      <c r="AD2774" s="51"/>
      <c r="AE2774" s="51"/>
      <c r="AF2774" s="51"/>
    </row>
    <row r="2775" spans="1:32">
      <c r="A2775" s="51"/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  <c r="AC2775" s="51"/>
      <c r="AD2775" s="51"/>
      <c r="AE2775" s="51"/>
      <c r="AF2775" s="51"/>
    </row>
    <row r="2776" spans="1:32">
      <c r="A2776" s="51"/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  <c r="AC2776" s="51"/>
      <c r="AD2776" s="51"/>
      <c r="AE2776" s="51"/>
      <c r="AF2776" s="51"/>
    </row>
    <row r="2777" spans="1:32">
      <c r="A2777" s="51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  <c r="AC2777" s="51"/>
      <c r="AD2777" s="51"/>
      <c r="AE2777" s="51"/>
      <c r="AF2777" s="51"/>
    </row>
    <row r="2778" spans="1:32">
      <c r="A2778" s="51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  <c r="AC2778" s="51"/>
      <c r="AD2778" s="51"/>
      <c r="AE2778" s="51"/>
      <c r="AF2778" s="51"/>
    </row>
    <row r="2779" spans="1:32">
      <c r="A2779" s="51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  <c r="AC2779" s="51"/>
      <c r="AD2779" s="51"/>
      <c r="AE2779" s="51"/>
      <c r="AF2779" s="51"/>
    </row>
    <row r="2780" spans="1:32">
      <c r="A2780" s="51"/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  <c r="AC2780" s="51"/>
      <c r="AD2780" s="51"/>
      <c r="AE2780" s="51"/>
      <c r="AF2780" s="51"/>
    </row>
    <row r="2781" spans="1:32">
      <c r="A2781" s="51"/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  <c r="AC2781" s="51"/>
      <c r="AD2781" s="51"/>
      <c r="AE2781" s="51"/>
      <c r="AF2781" s="51"/>
    </row>
    <row r="2782" spans="1:32">
      <c r="A2782" s="51"/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  <c r="AC2782" s="51"/>
      <c r="AD2782" s="51"/>
      <c r="AE2782" s="51"/>
      <c r="AF2782" s="51"/>
    </row>
    <row r="2783" spans="1:32">
      <c r="A2783" s="51"/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  <c r="AC2783" s="51"/>
      <c r="AD2783" s="51"/>
      <c r="AE2783" s="51"/>
      <c r="AF2783" s="51"/>
    </row>
    <row r="2784" spans="1:32">
      <c r="A2784" s="51"/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  <c r="AC2784" s="51"/>
      <c r="AD2784" s="51"/>
      <c r="AE2784" s="51"/>
      <c r="AF2784" s="51"/>
    </row>
    <row r="2785" spans="1:32">
      <c r="A2785" s="51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  <c r="AC2785" s="51"/>
      <c r="AD2785" s="51"/>
      <c r="AE2785" s="51"/>
      <c r="AF2785" s="51"/>
    </row>
    <row r="2786" spans="1:32">
      <c r="A2786" s="51"/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  <c r="AC2786" s="51"/>
      <c r="AD2786" s="51"/>
      <c r="AE2786" s="51"/>
      <c r="AF2786" s="51"/>
    </row>
    <row r="2787" spans="1:32">
      <c r="A2787" s="51"/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  <c r="AC2787" s="51"/>
      <c r="AD2787" s="51"/>
      <c r="AE2787" s="51"/>
      <c r="AF2787" s="51"/>
    </row>
    <row r="2788" spans="1:32">
      <c r="A2788" s="51"/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  <c r="AC2788" s="51"/>
      <c r="AD2788" s="51"/>
      <c r="AE2788" s="51"/>
      <c r="AF2788" s="51"/>
    </row>
    <row r="2789" spans="1:32">
      <c r="A2789" s="51"/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  <c r="AC2789" s="51"/>
      <c r="AD2789" s="51"/>
      <c r="AE2789" s="51"/>
      <c r="AF2789" s="51"/>
    </row>
    <row r="2790" spans="1:32">
      <c r="A2790" s="51"/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  <c r="AC2790" s="51"/>
      <c r="AD2790" s="51"/>
      <c r="AE2790" s="51"/>
      <c r="AF2790" s="51"/>
    </row>
    <row r="2791" spans="1:32">
      <c r="A2791" s="51"/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  <c r="AC2791" s="51"/>
      <c r="AD2791" s="51"/>
      <c r="AE2791" s="51"/>
      <c r="AF2791" s="51"/>
    </row>
    <row r="2792" spans="1:32">
      <c r="A2792" s="51"/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  <c r="AC2792" s="51"/>
      <c r="AD2792" s="51"/>
      <c r="AE2792" s="51"/>
      <c r="AF2792" s="51"/>
    </row>
    <row r="2793" spans="1:32">
      <c r="A2793" s="51"/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  <c r="AC2793" s="51"/>
      <c r="AD2793" s="51"/>
      <c r="AE2793" s="51"/>
      <c r="AF2793" s="51"/>
    </row>
    <row r="2794" spans="1:32">
      <c r="A2794" s="51"/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  <c r="AC2794" s="51"/>
      <c r="AD2794" s="51"/>
      <c r="AE2794" s="51"/>
      <c r="AF2794" s="51"/>
    </row>
    <row r="2795" spans="1:32">
      <c r="A2795" s="51"/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  <c r="AC2795" s="51"/>
      <c r="AD2795" s="51"/>
      <c r="AE2795" s="51"/>
      <c r="AF2795" s="51"/>
    </row>
    <row r="2796" spans="1:32">
      <c r="A2796" s="51"/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  <c r="AC2796" s="51"/>
      <c r="AD2796" s="51"/>
      <c r="AE2796" s="51"/>
      <c r="AF2796" s="51"/>
    </row>
    <row r="2797" spans="1:32">
      <c r="A2797" s="51"/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  <c r="AC2797" s="51"/>
      <c r="AD2797" s="51"/>
      <c r="AE2797" s="51"/>
      <c r="AF2797" s="51"/>
    </row>
    <row r="2798" spans="1:32">
      <c r="A2798" s="51"/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  <c r="AC2798" s="51"/>
      <c r="AD2798" s="51"/>
      <c r="AE2798" s="51"/>
      <c r="AF2798" s="51"/>
    </row>
    <row r="2799" spans="1:32">
      <c r="A2799" s="51"/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  <c r="AC2799" s="51"/>
      <c r="AD2799" s="51"/>
      <c r="AE2799" s="51"/>
      <c r="AF2799" s="51"/>
    </row>
    <row r="2800" spans="1:32">
      <c r="A2800" s="51"/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  <c r="AC2800" s="51"/>
      <c r="AD2800" s="51"/>
      <c r="AE2800" s="51"/>
      <c r="AF2800" s="51"/>
    </row>
    <row r="2801" spans="1:32">
      <c r="A2801" s="51"/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  <c r="AC2801" s="51"/>
      <c r="AD2801" s="51"/>
      <c r="AE2801" s="51"/>
      <c r="AF2801" s="51"/>
    </row>
    <row r="2802" spans="1:32">
      <c r="A2802" s="51"/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  <c r="AC2802" s="51"/>
      <c r="AD2802" s="51"/>
      <c r="AE2802" s="51"/>
      <c r="AF2802" s="51"/>
    </row>
    <row r="2803" spans="1:32">
      <c r="A2803" s="51"/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  <c r="AC2803" s="51"/>
      <c r="AD2803" s="51"/>
      <c r="AE2803" s="51"/>
      <c r="AF2803" s="51"/>
    </row>
    <row r="2804" spans="1:32">
      <c r="A2804" s="51"/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  <c r="AC2804" s="51"/>
      <c r="AD2804" s="51"/>
      <c r="AE2804" s="51"/>
      <c r="AF2804" s="51"/>
    </row>
    <row r="2805" spans="1:32">
      <c r="A2805" s="51"/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  <c r="AC2805" s="51"/>
      <c r="AD2805" s="51"/>
      <c r="AE2805" s="51"/>
      <c r="AF2805" s="51"/>
    </row>
    <row r="2806" spans="1:32">
      <c r="A2806" s="51"/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  <c r="AC2806" s="51"/>
      <c r="AD2806" s="51"/>
      <c r="AE2806" s="51"/>
      <c r="AF2806" s="51"/>
    </row>
    <row r="2807" spans="1:32">
      <c r="A2807" s="51"/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  <c r="AC2807" s="51"/>
      <c r="AD2807" s="51"/>
      <c r="AE2807" s="51"/>
      <c r="AF2807" s="51"/>
    </row>
    <row r="2808" spans="1:32">
      <c r="A2808" s="51"/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  <c r="AC2808" s="51"/>
      <c r="AD2808" s="51"/>
      <c r="AE2808" s="51"/>
      <c r="AF2808" s="51"/>
    </row>
    <row r="2809" spans="1:32">
      <c r="A2809" s="51"/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  <c r="AC2809" s="51"/>
      <c r="AD2809" s="51"/>
      <c r="AE2809" s="51"/>
      <c r="AF2809" s="51"/>
    </row>
    <row r="2810" spans="1:32">
      <c r="A2810" s="51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  <c r="AC2810" s="51"/>
      <c r="AD2810" s="51"/>
      <c r="AE2810" s="51"/>
      <c r="AF2810" s="51"/>
    </row>
    <row r="2811" spans="1:32">
      <c r="A2811" s="51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  <c r="AC2811" s="51"/>
      <c r="AD2811" s="51"/>
      <c r="AE2811" s="51"/>
      <c r="AF2811" s="51"/>
    </row>
    <row r="2812" spans="1:32">
      <c r="A2812" s="51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  <c r="AC2812" s="51"/>
      <c r="AD2812" s="51"/>
      <c r="AE2812" s="51"/>
      <c r="AF2812" s="51"/>
    </row>
    <row r="2813" spans="1:32">
      <c r="A2813" s="51"/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  <c r="AC2813" s="51"/>
      <c r="AD2813" s="51"/>
      <c r="AE2813" s="51"/>
      <c r="AF2813" s="51"/>
    </row>
    <row r="2814" spans="1:32">
      <c r="A2814" s="51"/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  <c r="AC2814" s="51"/>
      <c r="AD2814" s="51"/>
      <c r="AE2814" s="51"/>
      <c r="AF2814" s="51"/>
    </row>
    <row r="2815" spans="1:32">
      <c r="A2815" s="51"/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  <c r="AC2815" s="51"/>
      <c r="AD2815" s="51"/>
      <c r="AE2815" s="51"/>
      <c r="AF2815" s="51"/>
    </row>
    <row r="2816" spans="1:32">
      <c r="A2816" s="51"/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  <c r="AC2816" s="51"/>
      <c r="AD2816" s="51"/>
      <c r="AE2816" s="51"/>
      <c r="AF2816" s="51"/>
    </row>
    <row r="2817" spans="1:32">
      <c r="A2817" s="51"/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  <c r="AC2817" s="51"/>
      <c r="AD2817" s="51"/>
      <c r="AE2817" s="51"/>
      <c r="AF2817" s="51"/>
    </row>
    <row r="2818" spans="1:32">
      <c r="A2818" s="51"/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  <c r="AC2818" s="51"/>
      <c r="AD2818" s="51"/>
      <c r="AE2818" s="51"/>
      <c r="AF2818" s="51"/>
    </row>
    <row r="2819" spans="1:32">
      <c r="A2819" s="51"/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  <c r="AC2819" s="51"/>
      <c r="AD2819" s="51"/>
      <c r="AE2819" s="51"/>
      <c r="AF2819" s="51"/>
    </row>
    <row r="2820" spans="1:32">
      <c r="A2820" s="51"/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  <c r="AC2820" s="51"/>
      <c r="AD2820" s="51"/>
      <c r="AE2820" s="51"/>
      <c r="AF2820" s="51"/>
    </row>
    <row r="2821" spans="1:32">
      <c r="A2821" s="51"/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  <c r="AC2821" s="51"/>
      <c r="AD2821" s="51"/>
      <c r="AE2821" s="51"/>
      <c r="AF2821" s="51"/>
    </row>
    <row r="2822" spans="1:32">
      <c r="A2822" s="51"/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  <c r="AC2822" s="51"/>
      <c r="AD2822" s="51"/>
      <c r="AE2822" s="51"/>
      <c r="AF2822" s="51"/>
    </row>
    <row r="2823" spans="1:32">
      <c r="A2823" s="51"/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  <c r="AC2823" s="51"/>
      <c r="AD2823" s="51"/>
      <c r="AE2823" s="51"/>
      <c r="AF2823" s="51"/>
    </row>
    <row r="2824" spans="1:32">
      <c r="A2824" s="51"/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  <c r="AC2824" s="51"/>
      <c r="AD2824" s="51"/>
      <c r="AE2824" s="51"/>
      <c r="AF2824" s="51"/>
    </row>
    <row r="2825" spans="1:32">
      <c r="A2825" s="51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  <c r="AC2825" s="51"/>
      <c r="AD2825" s="51"/>
      <c r="AE2825" s="51"/>
      <c r="AF2825" s="51"/>
    </row>
    <row r="2826" spans="1:32">
      <c r="A2826" s="51"/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  <c r="AC2826" s="51"/>
      <c r="AD2826" s="51"/>
      <c r="AE2826" s="51"/>
      <c r="AF2826" s="51"/>
    </row>
    <row r="2827" spans="1:32">
      <c r="A2827" s="51"/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  <c r="AC2827" s="51"/>
      <c r="AD2827" s="51"/>
      <c r="AE2827" s="51"/>
      <c r="AF2827" s="51"/>
    </row>
    <row r="2828" spans="1:32">
      <c r="A2828" s="51"/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  <c r="AC2828" s="51"/>
      <c r="AD2828" s="51"/>
      <c r="AE2828" s="51"/>
      <c r="AF2828" s="51"/>
    </row>
    <row r="2829" spans="1:32">
      <c r="A2829" s="51"/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  <c r="AC2829" s="51"/>
      <c r="AD2829" s="51"/>
      <c r="AE2829" s="51"/>
      <c r="AF2829" s="51"/>
    </row>
    <row r="2830" spans="1:32">
      <c r="A2830" s="51"/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  <c r="AC2830" s="51"/>
      <c r="AD2830" s="51"/>
      <c r="AE2830" s="51"/>
      <c r="AF2830" s="51"/>
    </row>
    <row r="2831" spans="1:32">
      <c r="A2831" s="51"/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  <c r="AC2831" s="51"/>
      <c r="AD2831" s="51"/>
      <c r="AE2831" s="51"/>
      <c r="AF2831" s="51"/>
    </row>
    <row r="2832" spans="1:32">
      <c r="A2832" s="51"/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  <c r="AC2832" s="51"/>
      <c r="AD2832" s="51"/>
      <c r="AE2832" s="51"/>
      <c r="AF2832" s="51"/>
    </row>
    <row r="2833" spans="1:32">
      <c r="A2833" s="51"/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  <c r="AC2833" s="51"/>
      <c r="AD2833" s="51"/>
      <c r="AE2833" s="51"/>
      <c r="AF2833" s="51"/>
    </row>
    <row r="2834" spans="1:32">
      <c r="A2834" s="51"/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  <c r="AC2834" s="51"/>
      <c r="AD2834" s="51"/>
      <c r="AE2834" s="51"/>
      <c r="AF2834" s="51"/>
    </row>
    <row r="2835" spans="1:32">
      <c r="A2835" s="51"/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  <c r="AC2835" s="51"/>
      <c r="AD2835" s="51"/>
      <c r="AE2835" s="51"/>
      <c r="AF2835" s="51"/>
    </row>
    <row r="2836" spans="1:32">
      <c r="A2836" s="51"/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  <c r="AC2836" s="51"/>
      <c r="AD2836" s="51"/>
      <c r="AE2836" s="51"/>
      <c r="AF2836" s="51"/>
    </row>
    <row r="2837" spans="1:32">
      <c r="A2837" s="51"/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  <c r="AC2837" s="51"/>
      <c r="AD2837" s="51"/>
      <c r="AE2837" s="51"/>
      <c r="AF2837" s="51"/>
    </row>
    <row r="2838" spans="1:32">
      <c r="A2838" s="51"/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  <c r="AC2838" s="51"/>
      <c r="AD2838" s="51"/>
      <c r="AE2838" s="51"/>
      <c r="AF2838" s="51"/>
    </row>
    <row r="2839" spans="1:32">
      <c r="A2839" s="51"/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  <c r="AC2839" s="51"/>
      <c r="AD2839" s="51"/>
      <c r="AE2839" s="51"/>
      <c r="AF2839" s="51"/>
    </row>
    <row r="2840" spans="1:32">
      <c r="A2840" s="51"/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  <c r="AC2840" s="51"/>
      <c r="AD2840" s="51"/>
      <c r="AE2840" s="51"/>
      <c r="AF2840" s="51"/>
    </row>
    <row r="2841" spans="1:32">
      <c r="A2841" s="51"/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  <c r="AC2841" s="51"/>
      <c r="AD2841" s="51"/>
      <c r="AE2841" s="51"/>
      <c r="AF2841" s="51"/>
    </row>
    <row r="2842" spans="1:32">
      <c r="A2842" s="51"/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  <c r="AC2842" s="51"/>
      <c r="AD2842" s="51"/>
      <c r="AE2842" s="51"/>
      <c r="AF2842" s="51"/>
    </row>
    <row r="2843" spans="1:32">
      <c r="A2843" s="51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  <c r="AC2843" s="51"/>
      <c r="AD2843" s="51"/>
      <c r="AE2843" s="51"/>
      <c r="AF2843" s="51"/>
    </row>
    <row r="2844" spans="1:32">
      <c r="A2844" s="51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  <c r="AC2844" s="51"/>
      <c r="AD2844" s="51"/>
      <c r="AE2844" s="51"/>
      <c r="AF2844" s="51"/>
    </row>
    <row r="2845" spans="1:32">
      <c r="A2845" s="51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  <c r="AC2845" s="51"/>
      <c r="AD2845" s="51"/>
      <c r="AE2845" s="51"/>
      <c r="AF2845" s="51"/>
    </row>
    <row r="2846" spans="1:32">
      <c r="A2846" s="51"/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  <c r="AC2846" s="51"/>
      <c r="AD2846" s="51"/>
      <c r="AE2846" s="51"/>
      <c r="AF2846" s="51"/>
    </row>
    <row r="2847" spans="1:32">
      <c r="A2847" s="51"/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  <c r="AC2847" s="51"/>
      <c r="AD2847" s="51"/>
      <c r="AE2847" s="51"/>
      <c r="AF2847" s="51"/>
    </row>
    <row r="2848" spans="1:32">
      <c r="A2848" s="51"/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  <c r="AC2848" s="51"/>
      <c r="AD2848" s="51"/>
      <c r="AE2848" s="51"/>
      <c r="AF2848" s="51"/>
    </row>
    <row r="2849" spans="1:32">
      <c r="A2849" s="51"/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  <c r="AC2849" s="51"/>
      <c r="AD2849" s="51"/>
      <c r="AE2849" s="51"/>
      <c r="AF2849" s="51"/>
    </row>
    <row r="2850" spans="1:32">
      <c r="A2850" s="51"/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  <c r="AC2850" s="51"/>
      <c r="AD2850" s="51"/>
      <c r="AE2850" s="51"/>
      <c r="AF2850" s="51"/>
    </row>
    <row r="2851" spans="1:32">
      <c r="A2851" s="51"/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  <c r="AC2851" s="51"/>
      <c r="AD2851" s="51"/>
      <c r="AE2851" s="51"/>
      <c r="AF2851" s="51"/>
    </row>
    <row r="2852" spans="1:32">
      <c r="A2852" s="51"/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  <c r="AC2852" s="51"/>
      <c r="AD2852" s="51"/>
      <c r="AE2852" s="51"/>
      <c r="AF2852" s="51"/>
    </row>
    <row r="2853" spans="1:32">
      <c r="A2853" s="51"/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  <c r="AC2853" s="51"/>
      <c r="AD2853" s="51"/>
      <c r="AE2853" s="51"/>
      <c r="AF2853" s="51"/>
    </row>
    <row r="2854" spans="1:32">
      <c r="A2854" s="51"/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  <c r="AC2854" s="51"/>
      <c r="AD2854" s="51"/>
      <c r="AE2854" s="51"/>
      <c r="AF2854" s="51"/>
    </row>
    <row r="2855" spans="1:32">
      <c r="A2855" s="51"/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  <c r="AC2855" s="51"/>
      <c r="AD2855" s="51"/>
      <c r="AE2855" s="51"/>
      <c r="AF2855" s="51"/>
    </row>
    <row r="2856" spans="1:32">
      <c r="A2856" s="51"/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  <c r="AC2856" s="51"/>
      <c r="AD2856" s="51"/>
      <c r="AE2856" s="51"/>
      <c r="AF2856" s="51"/>
    </row>
    <row r="2857" spans="1:32">
      <c r="A2857" s="51"/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  <c r="AC2857" s="51"/>
      <c r="AD2857" s="51"/>
      <c r="AE2857" s="51"/>
      <c r="AF2857" s="51"/>
    </row>
    <row r="2858" spans="1:32">
      <c r="A2858" s="51"/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  <c r="AC2858" s="51"/>
      <c r="AD2858" s="51"/>
      <c r="AE2858" s="51"/>
      <c r="AF2858" s="51"/>
    </row>
    <row r="2859" spans="1:32">
      <c r="A2859" s="51"/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  <c r="AC2859" s="51"/>
      <c r="AD2859" s="51"/>
      <c r="AE2859" s="51"/>
      <c r="AF2859" s="51"/>
    </row>
    <row r="2860" spans="1:32">
      <c r="A2860" s="51"/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  <c r="AC2860" s="51"/>
      <c r="AD2860" s="51"/>
      <c r="AE2860" s="51"/>
      <c r="AF2860" s="51"/>
    </row>
    <row r="2861" spans="1:32">
      <c r="A2861" s="51"/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  <c r="AC2861" s="51"/>
      <c r="AD2861" s="51"/>
      <c r="AE2861" s="51"/>
      <c r="AF2861" s="51"/>
    </row>
    <row r="2862" spans="1:32">
      <c r="A2862" s="51"/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  <c r="AC2862" s="51"/>
      <c r="AD2862" s="51"/>
      <c r="AE2862" s="51"/>
      <c r="AF2862" s="51"/>
    </row>
    <row r="2863" spans="1:32">
      <c r="A2863" s="51"/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  <c r="AC2863" s="51"/>
      <c r="AD2863" s="51"/>
      <c r="AE2863" s="51"/>
      <c r="AF2863" s="51"/>
    </row>
    <row r="2864" spans="1:32">
      <c r="A2864" s="51"/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  <c r="AC2864" s="51"/>
      <c r="AD2864" s="51"/>
      <c r="AE2864" s="51"/>
      <c r="AF2864" s="51"/>
    </row>
    <row r="2865" spans="1:32">
      <c r="A2865" s="51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  <c r="AC2865" s="51"/>
      <c r="AD2865" s="51"/>
      <c r="AE2865" s="51"/>
      <c r="AF2865" s="51"/>
    </row>
    <row r="2866" spans="1:32">
      <c r="A2866" s="51"/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  <c r="AC2866" s="51"/>
      <c r="AD2866" s="51"/>
      <c r="AE2866" s="51"/>
      <c r="AF2866" s="51"/>
    </row>
    <row r="2867" spans="1:32">
      <c r="A2867" s="51"/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  <c r="AC2867" s="51"/>
      <c r="AD2867" s="51"/>
      <c r="AE2867" s="51"/>
      <c r="AF2867" s="51"/>
    </row>
    <row r="2868" spans="1:32">
      <c r="A2868" s="51"/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  <c r="AC2868" s="51"/>
      <c r="AD2868" s="51"/>
      <c r="AE2868" s="51"/>
      <c r="AF2868" s="51"/>
    </row>
    <row r="2869" spans="1:32">
      <c r="A2869" s="51"/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  <c r="AC2869" s="51"/>
      <c r="AD2869" s="51"/>
      <c r="AE2869" s="51"/>
      <c r="AF2869" s="51"/>
    </row>
    <row r="2870" spans="1:32">
      <c r="A2870" s="51"/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  <c r="AC2870" s="51"/>
      <c r="AD2870" s="51"/>
      <c r="AE2870" s="51"/>
      <c r="AF2870" s="51"/>
    </row>
    <row r="2871" spans="1:32">
      <c r="A2871" s="51"/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  <c r="AC2871" s="51"/>
      <c r="AD2871" s="51"/>
      <c r="AE2871" s="51"/>
      <c r="AF2871" s="51"/>
    </row>
    <row r="2872" spans="1:32">
      <c r="A2872" s="51"/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  <c r="AC2872" s="51"/>
      <c r="AD2872" s="51"/>
      <c r="AE2872" s="51"/>
      <c r="AF2872" s="51"/>
    </row>
    <row r="2873" spans="1:32">
      <c r="A2873" s="51"/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  <c r="AC2873" s="51"/>
      <c r="AD2873" s="51"/>
      <c r="AE2873" s="51"/>
      <c r="AF2873" s="51"/>
    </row>
    <row r="2874" spans="1:32">
      <c r="A2874" s="51"/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  <c r="AC2874" s="51"/>
      <c r="AD2874" s="51"/>
      <c r="AE2874" s="51"/>
      <c r="AF2874" s="51"/>
    </row>
    <row r="2875" spans="1:32">
      <c r="A2875" s="51"/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  <c r="AC2875" s="51"/>
      <c r="AD2875" s="51"/>
      <c r="AE2875" s="51"/>
      <c r="AF2875" s="51"/>
    </row>
    <row r="2876" spans="1:32">
      <c r="A2876" s="51"/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  <c r="AC2876" s="51"/>
      <c r="AD2876" s="51"/>
      <c r="AE2876" s="51"/>
      <c r="AF2876" s="51"/>
    </row>
    <row r="2877" spans="1:32">
      <c r="A2877" s="51"/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  <c r="AC2877" s="51"/>
      <c r="AD2877" s="51"/>
      <c r="AE2877" s="51"/>
      <c r="AF2877" s="51"/>
    </row>
    <row r="2878" spans="1:32">
      <c r="A2878" s="51"/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  <c r="AC2878" s="51"/>
      <c r="AD2878" s="51"/>
      <c r="AE2878" s="51"/>
      <c r="AF2878" s="51"/>
    </row>
    <row r="2879" spans="1:32">
      <c r="A2879" s="51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  <c r="AC2879" s="51"/>
      <c r="AD2879" s="51"/>
      <c r="AE2879" s="51"/>
      <c r="AF2879" s="51"/>
    </row>
    <row r="2880" spans="1:32">
      <c r="A2880" s="51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  <c r="AC2880" s="51"/>
      <c r="AD2880" s="51"/>
      <c r="AE2880" s="51"/>
      <c r="AF2880" s="51"/>
    </row>
    <row r="2881" spans="1:32">
      <c r="A2881" s="51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  <c r="AC2881" s="51"/>
      <c r="AD2881" s="51"/>
      <c r="AE2881" s="51"/>
      <c r="AF2881" s="51"/>
    </row>
    <row r="2882" spans="1:32">
      <c r="A2882" s="51"/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  <c r="AC2882" s="51"/>
      <c r="AD2882" s="51"/>
      <c r="AE2882" s="51"/>
      <c r="AF2882" s="51"/>
    </row>
    <row r="2883" spans="1:32">
      <c r="A2883" s="51"/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  <c r="AC2883" s="51"/>
      <c r="AD2883" s="51"/>
      <c r="AE2883" s="51"/>
      <c r="AF2883" s="51"/>
    </row>
    <row r="2884" spans="1:32">
      <c r="A2884" s="51"/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  <c r="AC2884" s="51"/>
      <c r="AD2884" s="51"/>
      <c r="AE2884" s="51"/>
      <c r="AF2884" s="51"/>
    </row>
    <row r="2885" spans="1:32">
      <c r="A2885" s="51"/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  <c r="AC2885" s="51"/>
      <c r="AD2885" s="51"/>
      <c r="AE2885" s="51"/>
      <c r="AF2885" s="51"/>
    </row>
    <row r="2886" spans="1:32">
      <c r="A2886" s="51"/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  <c r="AC2886" s="51"/>
      <c r="AD2886" s="51"/>
      <c r="AE2886" s="51"/>
      <c r="AF2886" s="51"/>
    </row>
    <row r="2887" spans="1:32">
      <c r="A2887" s="51"/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  <c r="AC2887" s="51"/>
      <c r="AD2887" s="51"/>
      <c r="AE2887" s="51"/>
      <c r="AF2887" s="51"/>
    </row>
    <row r="2888" spans="1:32">
      <c r="A2888" s="51"/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  <c r="AC2888" s="51"/>
      <c r="AD2888" s="51"/>
      <c r="AE2888" s="51"/>
      <c r="AF2888" s="51"/>
    </row>
    <row r="2889" spans="1:32">
      <c r="A2889" s="51"/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  <c r="AC2889" s="51"/>
      <c r="AD2889" s="51"/>
      <c r="AE2889" s="51"/>
      <c r="AF2889" s="51"/>
    </row>
    <row r="2890" spans="1:32">
      <c r="A2890" s="51"/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  <c r="AC2890" s="51"/>
      <c r="AD2890" s="51"/>
      <c r="AE2890" s="51"/>
      <c r="AF2890" s="51"/>
    </row>
    <row r="2891" spans="1:32">
      <c r="A2891" s="51"/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  <c r="AC2891" s="51"/>
      <c r="AD2891" s="51"/>
      <c r="AE2891" s="51"/>
      <c r="AF2891" s="51"/>
    </row>
    <row r="2892" spans="1:32">
      <c r="A2892" s="51"/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  <c r="AC2892" s="51"/>
      <c r="AD2892" s="51"/>
      <c r="AE2892" s="51"/>
      <c r="AF2892" s="51"/>
    </row>
    <row r="2893" spans="1:32">
      <c r="A2893" s="51"/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  <c r="AC2893" s="51"/>
      <c r="AD2893" s="51"/>
      <c r="AE2893" s="51"/>
      <c r="AF2893" s="51"/>
    </row>
    <row r="2894" spans="1:32">
      <c r="A2894" s="51"/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  <c r="AC2894" s="51"/>
      <c r="AD2894" s="51"/>
      <c r="AE2894" s="51"/>
      <c r="AF2894" s="51"/>
    </row>
    <row r="2895" spans="1:32">
      <c r="A2895" s="51"/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  <c r="AC2895" s="51"/>
      <c r="AD2895" s="51"/>
      <c r="AE2895" s="51"/>
      <c r="AF2895" s="51"/>
    </row>
    <row r="2896" spans="1:32">
      <c r="A2896" s="51"/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  <c r="AC2896" s="51"/>
      <c r="AD2896" s="51"/>
      <c r="AE2896" s="51"/>
      <c r="AF2896" s="51"/>
    </row>
    <row r="2897" spans="1:32">
      <c r="A2897" s="51"/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  <c r="AC2897" s="51"/>
      <c r="AD2897" s="51"/>
      <c r="AE2897" s="51"/>
      <c r="AF2897" s="51"/>
    </row>
    <row r="2898" spans="1:32">
      <c r="A2898" s="51"/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  <c r="AC2898" s="51"/>
      <c r="AD2898" s="51"/>
      <c r="AE2898" s="51"/>
      <c r="AF2898" s="51"/>
    </row>
    <row r="2899" spans="1:32">
      <c r="A2899" s="51"/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  <c r="AC2899" s="51"/>
      <c r="AD2899" s="51"/>
      <c r="AE2899" s="51"/>
      <c r="AF2899" s="51"/>
    </row>
    <row r="2900" spans="1:32">
      <c r="A2900" s="51"/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  <c r="AC2900" s="51"/>
      <c r="AD2900" s="51"/>
      <c r="AE2900" s="51"/>
      <c r="AF2900" s="51"/>
    </row>
    <row r="2901" spans="1:32">
      <c r="A2901" s="51"/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  <c r="AC2901" s="51"/>
      <c r="AD2901" s="51"/>
      <c r="AE2901" s="51"/>
      <c r="AF2901" s="51"/>
    </row>
    <row r="2902" spans="1:32">
      <c r="A2902" s="51"/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  <c r="AC2902" s="51"/>
      <c r="AD2902" s="51"/>
      <c r="AE2902" s="51"/>
      <c r="AF2902" s="51"/>
    </row>
    <row r="2903" spans="1:32">
      <c r="A2903" s="51"/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  <c r="AC2903" s="51"/>
      <c r="AD2903" s="51"/>
      <c r="AE2903" s="51"/>
      <c r="AF2903" s="51"/>
    </row>
    <row r="2904" spans="1:32">
      <c r="A2904" s="51"/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  <c r="AC2904" s="51"/>
      <c r="AD2904" s="51"/>
      <c r="AE2904" s="51"/>
      <c r="AF2904" s="51"/>
    </row>
    <row r="2905" spans="1:32">
      <c r="A2905" s="51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  <c r="AC2905" s="51"/>
      <c r="AD2905" s="51"/>
      <c r="AE2905" s="51"/>
      <c r="AF2905" s="51"/>
    </row>
    <row r="2906" spans="1:32">
      <c r="A2906" s="51"/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  <c r="AC2906" s="51"/>
      <c r="AD2906" s="51"/>
      <c r="AE2906" s="51"/>
      <c r="AF2906" s="51"/>
    </row>
    <row r="2907" spans="1:32">
      <c r="A2907" s="51"/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  <c r="AC2907" s="51"/>
      <c r="AD2907" s="51"/>
      <c r="AE2907" s="51"/>
      <c r="AF2907" s="51"/>
    </row>
    <row r="2908" spans="1:32">
      <c r="A2908" s="51"/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  <c r="AC2908" s="51"/>
      <c r="AD2908" s="51"/>
      <c r="AE2908" s="51"/>
      <c r="AF2908" s="51"/>
    </row>
    <row r="2909" spans="1:32">
      <c r="A2909" s="51"/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  <c r="AC2909" s="51"/>
      <c r="AD2909" s="51"/>
      <c r="AE2909" s="51"/>
      <c r="AF2909" s="51"/>
    </row>
    <row r="2910" spans="1:32">
      <c r="A2910" s="51"/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  <c r="AC2910" s="51"/>
      <c r="AD2910" s="51"/>
      <c r="AE2910" s="51"/>
      <c r="AF2910" s="51"/>
    </row>
    <row r="2911" spans="1:32">
      <c r="A2911" s="51"/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  <c r="AC2911" s="51"/>
      <c r="AD2911" s="51"/>
      <c r="AE2911" s="51"/>
      <c r="AF2911" s="51"/>
    </row>
    <row r="2912" spans="1:32">
      <c r="A2912" s="51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  <c r="AC2912" s="51"/>
      <c r="AD2912" s="51"/>
      <c r="AE2912" s="51"/>
      <c r="AF2912" s="51"/>
    </row>
    <row r="2913" spans="1:32">
      <c r="A2913" s="51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  <c r="AC2913" s="51"/>
      <c r="AD2913" s="51"/>
      <c r="AE2913" s="51"/>
      <c r="AF2913" s="51"/>
    </row>
    <row r="2914" spans="1:32">
      <c r="A2914" s="51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  <c r="AC2914" s="51"/>
      <c r="AD2914" s="51"/>
      <c r="AE2914" s="51"/>
      <c r="AF2914" s="51"/>
    </row>
    <row r="2915" spans="1:32">
      <c r="A2915" s="51"/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  <c r="AC2915" s="51"/>
      <c r="AD2915" s="51"/>
      <c r="AE2915" s="51"/>
      <c r="AF2915" s="51"/>
    </row>
    <row r="2916" spans="1:32">
      <c r="A2916" s="51"/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  <c r="AC2916" s="51"/>
      <c r="AD2916" s="51"/>
      <c r="AE2916" s="51"/>
      <c r="AF2916" s="51"/>
    </row>
    <row r="2917" spans="1:32">
      <c r="A2917" s="51"/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  <c r="AC2917" s="51"/>
      <c r="AD2917" s="51"/>
      <c r="AE2917" s="51"/>
      <c r="AF2917" s="51"/>
    </row>
    <row r="2918" spans="1:32">
      <c r="A2918" s="51"/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  <c r="AC2918" s="51"/>
      <c r="AD2918" s="51"/>
      <c r="AE2918" s="51"/>
      <c r="AF2918" s="51"/>
    </row>
    <row r="2919" spans="1:32">
      <c r="A2919" s="51"/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  <c r="AC2919" s="51"/>
      <c r="AD2919" s="51"/>
      <c r="AE2919" s="51"/>
      <c r="AF2919" s="51"/>
    </row>
    <row r="2920" spans="1:32">
      <c r="A2920" s="51"/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  <c r="AC2920" s="51"/>
      <c r="AD2920" s="51"/>
      <c r="AE2920" s="51"/>
      <c r="AF2920" s="51"/>
    </row>
    <row r="2921" spans="1:32">
      <c r="A2921" s="51"/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  <c r="AC2921" s="51"/>
      <c r="AD2921" s="51"/>
      <c r="AE2921" s="51"/>
      <c r="AF2921" s="51"/>
    </row>
    <row r="2922" spans="1:32">
      <c r="A2922" s="51"/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  <c r="AC2922" s="51"/>
      <c r="AD2922" s="51"/>
      <c r="AE2922" s="51"/>
      <c r="AF2922" s="51"/>
    </row>
    <row r="2923" spans="1:32">
      <c r="A2923" s="51"/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  <c r="AC2923" s="51"/>
      <c r="AD2923" s="51"/>
      <c r="AE2923" s="51"/>
      <c r="AF2923" s="51"/>
    </row>
    <row r="2924" spans="1:32">
      <c r="A2924" s="51"/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  <c r="AC2924" s="51"/>
      <c r="AD2924" s="51"/>
      <c r="AE2924" s="51"/>
      <c r="AF2924" s="51"/>
    </row>
    <row r="2925" spans="1:32">
      <c r="A2925" s="51"/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  <c r="AC2925" s="51"/>
      <c r="AD2925" s="51"/>
      <c r="AE2925" s="51"/>
      <c r="AF2925" s="51"/>
    </row>
    <row r="2926" spans="1:32">
      <c r="A2926" s="51"/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  <c r="AC2926" s="51"/>
      <c r="AD2926" s="51"/>
      <c r="AE2926" s="51"/>
      <c r="AF2926" s="51"/>
    </row>
    <row r="2927" spans="1:32">
      <c r="A2927" s="51"/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  <c r="AC2927" s="51"/>
      <c r="AD2927" s="51"/>
      <c r="AE2927" s="51"/>
      <c r="AF2927" s="51"/>
    </row>
    <row r="2928" spans="1:32">
      <c r="A2928" s="51"/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  <c r="AC2928" s="51"/>
      <c r="AD2928" s="51"/>
      <c r="AE2928" s="51"/>
      <c r="AF2928" s="51"/>
    </row>
    <row r="2929" spans="1:32">
      <c r="A2929" s="51"/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  <c r="AC2929" s="51"/>
      <c r="AD2929" s="51"/>
      <c r="AE2929" s="51"/>
      <c r="AF2929" s="51"/>
    </row>
    <row r="2930" spans="1:32">
      <c r="A2930" s="51"/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  <c r="AC2930" s="51"/>
      <c r="AD2930" s="51"/>
      <c r="AE2930" s="51"/>
      <c r="AF2930" s="51"/>
    </row>
    <row r="2931" spans="1:32">
      <c r="A2931" s="51"/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  <c r="AC2931" s="51"/>
      <c r="AD2931" s="51"/>
      <c r="AE2931" s="51"/>
      <c r="AF2931" s="51"/>
    </row>
    <row r="2932" spans="1:32">
      <c r="A2932" s="51"/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  <c r="AC2932" s="51"/>
      <c r="AD2932" s="51"/>
      <c r="AE2932" s="51"/>
      <c r="AF2932" s="51"/>
    </row>
    <row r="2933" spans="1:32">
      <c r="A2933" s="51"/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  <c r="AC2933" s="51"/>
      <c r="AD2933" s="51"/>
      <c r="AE2933" s="51"/>
      <c r="AF2933" s="51"/>
    </row>
    <row r="2934" spans="1:32">
      <c r="A2934" s="51"/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  <c r="AC2934" s="51"/>
      <c r="AD2934" s="51"/>
      <c r="AE2934" s="51"/>
      <c r="AF2934" s="51"/>
    </row>
    <row r="2935" spans="1:32">
      <c r="A2935" s="51"/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  <c r="AC2935" s="51"/>
      <c r="AD2935" s="51"/>
      <c r="AE2935" s="51"/>
      <c r="AF2935" s="51"/>
    </row>
    <row r="2936" spans="1:32">
      <c r="A2936" s="51"/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  <c r="AC2936" s="51"/>
      <c r="AD2936" s="51"/>
      <c r="AE2936" s="51"/>
      <c r="AF2936" s="51"/>
    </row>
    <row r="2937" spans="1:32">
      <c r="A2937" s="51"/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  <c r="AC2937" s="51"/>
      <c r="AD2937" s="51"/>
      <c r="AE2937" s="51"/>
      <c r="AF2937" s="51"/>
    </row>
    <row r="2938" spans="1:32">
      <c r="A2938" s="51"/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  <c r="AC2938" s="51"/>
      <c r="AD2938" s="51"/>
      <c r="AE2938" s="51"/>
      <c r="AF2938" s="51"/>
    </row>
    <row r="2939" spans="1:32">
      <c r="A2939" s="51"/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  <c r="AC2939" s="51"/>
      <c r="AD2939" s="51"/>
      <c r="AE2939" s="51"/>
      <c r="AF2939" s="51"/>
    </row>
    <row r="2940" spans="1:32">
      <c r="A2940" s="51"/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  <c r="AC2940" s="51"/>
      <c r="AD2940" s="51"/>
      <c r="AE2940" s="51"/>
      <c r="AF2940" s="51"/>
    </row>
    <row r="2941" spans="1:32">
      <c r="A2941" s="51"/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  <c r="AC2941" s="51"/>
      <c r="AD2941" s="51"/>
      <c r="AE2941" s="51"/>
      <c r="AF2941" s="51"/>
    </row>
    <row r="2942" spans="1:32">
      <c r="A2942" s="51"/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  <c r="AC2942" s="51"/>
      <c r="AD2942" s="51"/>
      <c r="AE2942" s="51"/>
      <c r="AF2942" s="51"/>
    </row>
    <row r="2943" spans="1:32">
      <c r="A2943" s="51"/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  <c r="AC2943" s="51"/>
      <c r="AD2943" s="51"/>
      <c r="AE2943" s="51"/>
      <c r="AF2943" s="51"/>
    </row>
    <row r="2944" spans="1:32">
      <c r="A2944" s="51"/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  <c r="AC2944" s="51"/>
      <c r="AD2944" s="51"/>
      <c r="AE2944" s="51"/>
      <c r="AF2944" s="51"/>
    </row>
    <row r="2945" spans="1:32">
      <c r="A2945" s="51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  <c r="AC2945" s="51"/>
      <c r="AD2945" s="51"/>
      <c r="AE2945" s="51"/>
      <c r="AF2945" s="51"/>
    </row>
    <row r="2946" spans="1:32">
      <c r="A2946" s="51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  <c r="AC2946" s="51"/>
      <c r="AD2946" s="51"/>
      <c r="AE2946" s="51"/>
      <c r="AF2946" s="51"/>
    </row>
    <row r="2947" spans="1:32">
      <c r="A2947" s="51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  <c r="AC2947" s="51"/>
      <c r="AD2947" s="51"/>
      <c r="AE2947" s="51"/>
      <c r="AF2947" s="51"/>
    </row>
    <row r="2948" spans="1:32">
      <c r="A2948" s="51"/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  <c r="AC2948" s="51"/>
      <c r="AD2948" s="51"/>
      <c r="AE2948" s="51"/>
      <c r="AF2948" s="51"/>
    </row>
    <row r="2949" spans="1:32">
      <c r="A2949" s="51"/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  <c r="AC2949" s="51"/>
      <c r="AD2949" s="51"/>
      <c r="AE2949" s="51"/>
      <c r="AF2949" s="51"/>
    </row>
    <row r="2950" spans="1:32">
      <c r="A2950" s="51"/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  <c r="AC2950" s="51"/>
      <c r="AD2950" s="51"/>
      <c r="AE2950" s="51"/>
      <c r="AF2950" s="51"/>
    </row>
    <row r="2951" spans="1:32">
      <c r="A2951" s="51"/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  <c r="AC2951" s="51"/>
      <c r="AD2951" s="51"/>
      <c r="AE2951" s="51"/>
      <c r="AF2951" s="51"/>
    </row>
    <row r="2952" spans="1:32">
      <c r="A2952" s="51"/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  <c r="AC2952" s="51"/>
      <c r="AD2952" s="51"/>
      <c r="AE2952" s="51"/>
      <c r="AF2952" s="51"/>
    </row>
    <row r="2953" spans="1:32">
      <c r="A2953" s="51"/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  <c r="AC2953" s="51"/>
      <c r="AD2953" s="51"/>
      <c r="AE2953" s="51"/>
      <c r="AF2953" s="51"/>
    </row>
    <row r="2954" spans="1:32">
      <c r="A2954" s="51"/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  <c r="AC2954" s="51"/>
      <c r="AD2954" s="51"/>
      <c r="AE2954" s="51"/>
      <c r="AF2954" s="51"/>
    </row>
    <row r="2955" spans="1:32">
      <c r="A2955" s="51"/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  <c r="AC2955" s="51"/>
      <c r="AD2955" s="51"/>
      <c r="AE2955" s="51"/>
      <c r="AF2955" s="51"/>
    </row>
    <row r="2956" spans="1:32">
      <c r="A2956" s="51"/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  <c r="AC2956" s="51"/>
      <c r="AD2956" s="51"/>
      <c r="AE2956" s="51"/>
      <c r="AF2956" s="51"/>
    </row>
    <row r="2957" spans="1:32">
      <c r="A2957" s="51"/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  <c r="AC2957" s="51"/>
      <c r="AD2957" s="51"/>
      <c r="AE2957" s="51"/>
      <c r="AF2957" s="51"/>
    </row>
    <row r="2958" spans="1:32">
      <c r="A2958" s="51"/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  <c r="AC2958" s="51"/>
      <c r="AD2958" s="51"/>
      <c r="AE2958" s="51"/>
      <c r="AF2958" s="51"/>
    </row>
    <row r="2959" spans="1:32">
      <c r="A2959" s="51"/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  <c r="AC2959" s="51"/>
      <c r="AD2959" s="51"/>
      <c r="AE2959" s="51"/>
      <c r="AF2959" s="51"/>
    </row>
    <row r="2960" spans="1:32">
      <c r="A2960" s="51"/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  <c r="AC2960" s="51"/>
      <c r="AD2960" s="51"/>
      <c r="AE2960" s="51"/>
      <c r="AF2960" s="51"/>
    </row>
    <row r="2961" spans="1:32">
      <c r="A2961" s="51"/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  <c r="AC2961" s="51"/>
      <c r="AD2961" s="51"/>
      <c r="AE2961" s="51"/>
      <c r="AF2961" s="51"/>
    </row>
    <row r="2962" spans="1:32">
      <c r="A2962" s="51"/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  <c r="AC2962" s="51"/>
      <c r="AD2962" s="51"/>
      <c r="AE2962" s="51"/>
      <c r="AF2962" s="51"/>
    </row>
    <row r="2963" spans="1:32">
      <c r="A2963" s="51"/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  <c r="AC2963" s="51"/>
      <c r="AD2963" s="51"/>
      <c r="AE2963" s="51"/>
      <c r="AF2963" s="51"/>
    </row>
    <row r="2964" spans="1:32">
      <c r="A2964" s="51"/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  <c r="AC2964" s="51"/>
      <c r="AD2964" s="51"/>
      <c r="AE2964" s="51"/>
      <c r="AF2964" s="51"/>
    </row>
    <row r="2965" spans="1:32">
      <c r="A2965" s="51"/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  <c r="AC2965" s="51"/>
      <c r="AD2965" s="51"/>
      <c r="AE2965" s="51"/>
      <c r="AF2965" s="51"/>
    </row>
    <row r="2966" spans="1:32">
      <c r="A2966" s="51"/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  <c r="AC2966" s="51"/>
      <c r="AD2966" s="51"/>
      <c r="AE2966" s="51"/>
      <c r="AF2966" s="51"/>
    </row>
    <row r="2967" spans="1:32">
      <c r="A2967" s="51"/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  <c r="AC2967" s="51"/>
      <c r="AD2967" s="51"/>
      <c r="AE2967" s="51"/>
      <c r="AF2967" s="51"/>
    </row>
    <row r="2968" spans="1:32">
      <c r="A2968" s="51"/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  <c r="AC2968" s="51"/>
      <c r="AD2968" s="51"/>
      <c r="AE2968" s="51"/>
      <c r="AF2968" s="51"/>
    </row>
    <row r="2969" spans="1:32">
      <c r="A2969" s="51"/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  <c r="AC2969" s="51"/>
      <c r="AD2969" s="51"/>
      <c r="AE2969" s="51"/>
      <c r="AF2969" s="51"/>
    </row>
    <row r="2970" spans="1:32">
      <c r="A2970" s="51"/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  <c r="AC2970" s="51"/>
      <c r="AD2970" s="51"/>
      <c r="AE2970" s="51"/>
      <c r="AF2970" s="51"/>
    </row>
    <row r="2971" spans="1:32">
      <c r="A2971" s="51"/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  <c r="AC2971" s="51"/>
      <c r="AD2971" s="51"/>
      <c r="AE2971" s="51"/>
      <c r="AF2971" s="51"/>
    </row>
    <row r="2972" spans="1:32">
      <c r="A2972" s="51"/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  <c r="AC2972" s="51"/>
      <c r="AD2972" s="51"/>
      <c r="AE2972" s="51"/>
      <c r="AF2972" s="51"/>
    </row>
    <row r="2973" spans="1:32">
      <c r="A2973" s="51"/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  <c r="AC2973" s="51"/>
      <c r="AD2973" s="51"/>
      <c r="AE2973" s="51"/>
      <c r="AF2973" s="51"/>
    </row>
    <row r="2974" spans="1:32">
      <c r="A2974" s="51"/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  <c r="AC2974" s="51"/>
      <c r="AD2974" s="51"/>
      <c r="AE2974" s="51"/>
      <c r="AF2974" s="51"/>
    </row>
    <row r="2975" spans="1:32">
      <c r="A2975" s="51"/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  <c r="AC2975" s="51"/>
      <c r="AD2975" s="51"/>
      <c r="AE2975" s="51"/>
      <c r="AF2975" s="51"/>
    </row>
    <row r="2976" spans="1:32">
      <c r="A2976" s="51"/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  <c r="AC2976" s="51"/>
      <c r="AD2976" s="51"/>
      <c r="AE2976" s="51"/>
      <c r="AF2976" s="51"/>
    </row>
    <row r="2977" spans="1:32">
      <c r="A2977" s="51"/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  <c r="AC2977" s="51"/>
      <c r="AD2977" s="51"/>
      <c r="AE2977" s="51"/>
      <c r="AF2977" s="51"/>
    </row>
    <row r="2978" spans="1:32">
      <c r="A2978" s="51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  <c r="AC2978" s="51"/>
      <c r="AD2978" s="51"/>
      <c r="AE2978" s="51"/>
      <c r="AF2978" s="51"/>
    </row>
    <row r="2979" spans="1:32">
      <c r="A2979" s="51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  <c r="AC2979" s="51"/>
      <c r="AD2979" s="51"/>
      <c r="AE2979" s="51"/>
      <c r="AF2979" s="51"/>
    </row>
    <row r="2980" spans="1:32">
      <c r="A2980" s="51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  <c r="AC2980" s="51"/>
      <c r="AD2980" s="51"/>
      <c r="AE2980" s="51"/>
      <c r="AF2980" s="51"/>
    </row>
    <row r="2981" spans="1:32">
      <c r="A2981" s="51"/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  <c r="AC2981" s="51"/>
      <c r="AD2981" s="51"/>
      <c r="AE2981" s="51"/>
      <c r="AF2981" s="51"/>
    </row>
    <row r="2982" spans="1:32">
      <c r="A2982" s="51"/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  <c r="AC2982" s="51"/>
      <c r="AD2982" s="51"/>
      <c r="AE2982" s="51"/>
      <c r="AF2982" s="51"/>
    </row>
    <row r="2983" spans="1:32">
      <c r="A2983" s="51"/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  <c r="AC2983" s="51"/>
      <c r="AD2983" s="51"/>
      <c r="AE2983" s="51"/>
      <c r="AF2983" s="51"/>
    </row>
    <row r="2984" spans="1:32">
      <c r="A2984" s="51"/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  <c r="AC2984" s="51"/>
      <c r="AD2984" s="51"/>
      <c r="AE2984" s="51"/>
      <c r="AF2984" s="51"/>
    </row>
    <row r="2985" spans="1:32">
      <c r="A2985" s="51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  <c r="AC2985" s="51"/>
      <c r="AD2985" s="51"/>
      <c r="AE2985" s="51"/>
      <c r="AF2985" s="51"/>
    </row>
    <row r="2986" spans="1:32">
      <c r="A2986" s="51"/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  <c r="AC2986" s="51"/>
      <c r="AD2986" s="51"/>
      <c r="AE2986" s="51"/>
      <c r="AF2986" s="51"/>
    </row>
    <row r="2987" spans="1:32">
      <c r="A2987" s="51"/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  <c r="AC2987" s="51"/>
      <c r="AD2987" s="51"/>
      <c r="AE2987" s="51"/>
      <c r="AF2987" s="51"/>
    </row>
    <row r="2988" spans="1:32">
      <c r="A2988" s="51"/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  <c r="AC2988" s="51"/>
      <c r="AD2988" s="51"/>
      <c r="AE2988" s="51"/>
      <c r="AF2988" s="51"/>
    </row>
    <row r="2989" spans="1:32">
      <c r="A2989" s="51"/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  <c r="AC2989" s="51"/>
      <c r="AD2989" s="51"/>
      <c r="AE2989" s="51"/>
      <c r="AF2989" s="51"/>
    </row>
    <row r="2990" spans="1:32">
      <c r="A2990" s="51"/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  <c r="AC2990" s="51"/>
      <c r="AD2990" s="51"/>
      <c r="AE2990" s="51"/>
      <c r="AF2990" s="51"/>
    </row>
    <row r="2991" spans="1:32">
      <c r="A2991" s="51"/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  <c r="AC2991" s="51"/>
      <c r="AD2991" s="51"/>
      <c r="AE2991" s="51"/>
      <c r="AF2991" s="51"/>
    </row>
    <row r="2992" spans="1:32">
      <c r="A2992" s="51"/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  <c r="AC2992" s="51"/>
      <c r="AD2992" s="51"/>
      <c r="AE2992" s="51"/>
      <c r="AF2992" s="51"/>
    </row>
    <row r="2993" spans="1:32">
      <c r="A2993" s="51"/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  <c r="AC2993" s="51"/>
      <c r="AD2993" s="51"/>
      <c r="AE2993" s="51"/>
      <c r="AF2993" s="51"/>
    </row>
    <row r="2994" spans="1:32">
      <c r="A2994" s="51"/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  <c r="AC2994" s="51"/>
      <c r="AD2994" s="51"/>
      <c r="AE2994" s="51"/>
      <c r="AF2994" s="51"/>
    </row>
    <row r="2995" spans="1:32">
      <c r="A2995" s="51"/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  <c r="AC2995" s="51"/>
      <c r="AD2995" s="51"/>
      <c r="AE2995" s="51"/>
      <c r="AF2995" s="51"/>
    </row>
    <row r="2996" spans="1:32">
      <c r="A2996" s="51"/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  <c r="AC2996" s="51"/>
      <c r="AD2996" s="51"/>
      <c r="AE2996" s="51"/>
      <c r="AF2996" s="51"/>
    </row>
    <row r="2997" spans="1:32">
      <c r="A2997" s="51"/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  <c r="AC2997" s="51"/>
      <c r="AD2997" s="51"/>
      <c r="AE2997" s="51"/>
      <c r="AF2997" s="51"/>
    </row>
    <row r="2998" spans="1:32">
      <c r="A2998" s="51"/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  <c r="AC2998" s="51"/>
      <c r="AD2998" s="51"/>
      <c r="AE2998" s="51"/>
      <c r="AF2998" s="51"/>
    </row>
    <row r="2999" spans="1:32">
      <c r="A2999" s="51"/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  <c r="AC2999" s="51"/>
      <c r="AD2999" s="51"/>
      <c r="AE2999" s="51"/>
      <c r="AF2999" s="51"/>
    </row>
    <row r="3000" spans="1:32">
      <c r="A3000" s="51"/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  <c r="AC3000" s="51"/>
      <c r="AD3000" s="51"/>
      <c r="AE3000" s="51"/>
      <c r="AF3000" s="51"/>
    </row>
    <row r="3001" spans="1:32">
      <c r="A3001" s="51"/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  <c r="AC3001" s="51"/>
      <c r="AD3001" s="51"/>
      <c r="AE3001" s="51"/>
      <c r="AF3001" s="51"/>
    </row>
    <row r="3002" spans="1:32">
      <c r="A3002" s="51"/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  <c r="AC3002" s="51"/>
      <c r="AD3002" s="51"/>
      <c r="AE3002" s="51"/>
      <c r="AF3002" s="51"/>
    </row>
    <row r="3003" spans="1:32">
      <c r="A3003" s="51"/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  <c r="AC3003" s="51"/>
      <c r="AD3003" s="51"/>
      <c r="AE3003" s="51"/>
      <c r="AF3003" s="51"/>
    </row>
    <row r="3004" spans="1:32">
      <c r="A3004" s="51"/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  <c r="AC3004" s="51"/>
      <c r="AD3004" s="51"/>
      <c r="AE3004" s="51"/>
      <c r="AF3004" s="51"/>
    </row>
    <row r="3005" spans="1:32">
      <c r="A3005" s="51"/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  <c r="AC3005" s="51"/>
      <c r="AD3005" s="51"/>
      <c r="AE3005" s="51"/>
      <c r="AF3005" s="51"/>
    </row>
    <row r="3006" spans="1:32">
      <c r="A3006" s="51"/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  <c r="AC3006" s="51"/>
      <c r="AD3006" s="51"/>
      <c r="AE3006" s="51"/>
      <c r="AF3006" s="51"/>
    </row>
    <row r="3007" spans="1:32">
      <c r="A3007" s="51"/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  <c r="AC3007" s="51"/>
      <c r="AD3007" s="51"/>
      <c r="AE3007" s="51"/>
      <c r="AF3007" s="51"/>
    </row>
    <row r="3008" spans="1:32">
      <c r="A3008" s="51"/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  <c r="AC3008" s="51"/>
      <c r="AD3008" s="51"/>
      <c r="AE3008" s="51"/>
      <c r="AF3008" s="51"/>
    </row>
    <row r="3009" spans="1:32">
      <c r="A3009" s="51"/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  <c r="AC3009" s="51"/>
      <c r="AD3009" s="51"/>
      <c r="AE3009" s="51"/>
      <c r="AF3009" s="51"/>
    </row>
    <row r="3010" spans="1:32">
      <c r="A3010" s="51"/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  <c r="AC3010" s="51"/>
      <c r="AD3010" s="51"/>
      <c r="AE3010" s="51"/>
      <c r="AF3010" s="51"/>
    </row>
    <row r="3011" spans="1:32">
      <c r="A3011" s="51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  <c r="AC3011" s="51"/>
      <c r="AD3011" s="51"/>
      <c r="AE3011" s="51"/>
      <c r="AF3011" s="51"/>
    </row>
    <row r="3012" spans="1:32">
      <c r="A3012" s="51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  <c r="AC3012" s="51"/>
      <c r="AD3012" s="51"/>
      <c r="AE3012" s="51"/>
      <c r="AF3012" s="51"/>
    </row>
    <row r="3013" spans="1:32">
      <c r="A3013" s="51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  <c r="AC3013" s="51"/>
      <c r="AD3013" s="51"/>
      <c r="AE3013" s="51"/>
      <c r="AF3013" s="51"/>
    </row>
    <row r="3014" spans="1:32">
      <c r="A3014" s="51"/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  <c r="AC3014" s="51"/>
      <c r="AD3014" s="51"/>
      <c r="AE3014" s="51"/>
      <c r="AF3014" s="51"/>
    </row>
    <row r="3015" spans="1:32">
      <c r="A3015" s="51"/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  <c r="AC3015" s="51"/>
      <c r="AD3015" s="51"/>
      <c r="AE3015" s="51"/>
      <c r="AF3015" s="51"/>
    </row>
    <row r="3016" spans="1:32">
      <c r="A3016" s="51"/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  <c r="AC3016" s="51"/>
      <c r="AD3016" s="51"/>
      <c r="AE3016" s="51"/>
      <c r="AF3016" s="51"/>
    </row>
    <row r="3017" spans="1:32">
      <c r="A3017" s="51"/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  <c r="AC3017" s="51"/>
      <c r="AD3017" s="51"/>
      <c r="AE3017" s="51"/>
      <c r="AF3017" s="51"/>
    </row>
    <row r="3018" spans="1:32">
      <c r="A3018" s="51"/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  <c r="AC3018" s="51"/>
      <c r="AD3018" s="51"/>
      <c r="AE3018" s="51"/>
      <c r="AF3018" s="51"/>
    </row>
    <row r="3019" spans="1:32">
      <c r="A3019" s="51"/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  <c r="AC3019" s="51"/>
      <c r="AD3019" s="51"/>
      <c r="AE3019" s="51"/>
      <c r="AF3019" s="51"/>
    </row>
    <row r="3020" spans="1:32">
      <c r="A3020" s="51"/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  <c r="AC3020" s="51"/>
      <c r="AD3020" s="51"/>
      <c r="AE3020" s="51"/>
      <c r="AF3020" s="51"/>
    </row>
    <row r="3021" spans="1:32">
      <c r="A3021" s="51"/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  <c r="AC3021" s="51"/>
      <c r="AD3021" s="51"/>
      <c r="AE3021" s="51"/>
      <c r="AF3021" s="51"/>
    </row>
    <row r="3022" spans="1:32">
      <c r="A3022" s="51"/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  <c r="AC3022" s="51"/>
      <c r="AD3022" s="51"/>
      <c r="AE3022" s="51"/>
      <c r="AF3022" s="51"/>
    </row>
    <row r="3023" spans="1:32">
      <c r="A3023" s="51"/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  <c r="AC3023" s="51"/>
      <c r="AD3023" s="51"/>
      <c r="AE3023" s="51"/>
      <c r="AF3023" s="51"/>
    </row>
    <row r="3024" spans="1:32">
      <c r="A3024" s="51"/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  <c r="AC3024" s="51"/>
      <c r="AD3024" s="51"/>
      <c r="AE3024" s="51"/>
      <c r="AF3024" s="51"/>
    </row>
    <row r="3025" spans="1:32">
      <c r="A3025" s="51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  <c r="AC3025" s="51"/>
      <c r="AD3025" s="51"/>
      <c r="AE3025" s="51"/>
      <c r="AF3025" s="51"/>
    </row>
    <row r="3026" spans="1:32">
      <c r="A3026" s="51"/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  <c r="AC3026" s="51"/>
      <c r="AD3026" s="51"/>
      <c r="AE3026" s="51"/>
      <c r="AF3026" s="51"/>
    </row>
    <row r="3027" spans="1:32">
      <c r="A3027" s="51"/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  <c r="AC3027" s="51"/>
      <c r="AD3027" s="51"/>
      <c r="AE3027" s="51"/>
      <c r="AF3027" s="51"/>
    </row>
    <row r="3028" spans="1:32">
      <c r="A3028" s="51"/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  <c r="AC3028" s="51"/>
      <c r="AD3028" s="51"/>
      <c r="AE3028" s="51"/>
      <c r="AF3028" s="51"/>
    </row>
    <row r="3029" spans="1:32">
      <c r="A3029" s="51"/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  <c r="AC3029" s="51"/>
      <c r="AD3029" s="51"/>
      <c r="AE3029" s="51"/>
      <c r="AF3029" s="51"/>
    </row>
    <row r="3030" spans="1:32">
      <c r="A3030" s="51"/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  <c r="AC3030" s="51"/>
      <c r="AD3030" s="51"/>
      <c r="AE3030" s="51"/>
      <c r="AF3030" s="51"/>
    </row>
    <row r="3031" spans="1:32">
      <c r="A3031" s="51"/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  <c r="AC3031" s="51"/>
      <c r="AD3031" s="51"/>
      <c r="AE3031" s="51"/>
      <c r="AF3031" s="51"/>
    </row>
    <row r="3032" spans="1:32">
      <c r="A3032" s="51"/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  <c r="AC3032" s="51"/>
      <c r="AD3032" s="51"/>
      <c r="AE3032" s="51"/>
      <c r="AF3032" s="51"/>
    </row>
    <row r="3033" spans="1:32">
      <c r="A3033" s="51"/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  <c r="AC3033" s="51"/>
      <c r="AD3033" s="51"/>
      <c r="AE3033" s="51"/>
      <c r="AF3033" s="51"/>
    </row>
    <row r="3034" spans="1:32">
      <c r="A3034" s="51"/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  <c r="AC3034" s="51"/>
      <c r="AD3034" s="51"/>
      <c r="AE3034" s="51"/>
      <c r="AF3034" s="51"/>
    </row>
    <row r="3035" spans="1:32">
      <c r="A3035" s="51"/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  <c r="AC3035" s="51"/>
      <c r="AD3035" s="51"/>
      <c r="AE3035" s="51"/>
      <c r="AF3035" s="51"/>
    </row>
    <row r="3036" spans="1:32">
      <c r="A3036" s="51"/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  <c r="AC3036" s="51"/>
      <c r="AD3036" s="51"/>
      <c r="AE3036" s="51"/>
      <c r="AF3036" s="51"/>
    </row>
    <row r="3037" spans="1:32">
      <c r="A3037" s="51"/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  <c r="AC3037" s="51"/>
      <c r="AD3037" s="51"/>
      <c r="AE3037" s="51"/>
      <c r="AF3037" s="51"/>
    </row>
    <row r="3038" spans="1:32">
      <c r="A3038" s="51"/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  <c r="AC3038" s="51"/>
      <c r="AD3038" s="51"/>
      <c r="AE3038" s="51"/>
      <c r="AF3038" s="51"/>
    </row>
    <row r="3039" spans="1:32">
      <c r="A3039" s="51"/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  <c r="AC3039" s="51"/>
      <c r="AD3039" s="51"/>
      <c r="AE3039" s="51"/>
      <c r="AF3039" s="51"/>
    </row>
    <row r="3040" spans="1:32">
      <c r="A3040" s="51"/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  <c r="AC3040" s="51"/>
      <c r="AD3040" s="51"/>
      <c r="AE3040" s="51"/>
      <c r="AF3040" s="51"/>
    </row>
    <row r="3041" spans="1:32">
      <c r="A3041" s="51"/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  <c r="AC3041" s="51"/>
      <c r="AD3041" s="51"/>
      <c r="AE3041" s="51"/>
      <c r="AF3041" s="51"/>
    </row>
    <row r="3042" spans="1:32">
      <c r="A3042" s="51"/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  <c r="AC3042" s="51"/>
      <c r="AD3042" s="51"/>
      <c r="AE3042" s="51"/>
      <c r="AF3042" s="51"/>
    </row>
    <row r="3043" spans="1:32">
      <c r="A3043" s="51"/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  <c r="AC3043" s="51"/>
      <c r="AD3043" s="51"/>
      <c r="AE3043" s="51"/>
      <c r="AF3043" s="51"/>
    </row>
    <row r="3044" spans="1:32">
      <c r="A3044" s="51"/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  <c r="AC3044" s="51"/>
      <c r="AD3044" s="51"/>
      <c r="AE3044" s="51"/>
      <c r="AF3044" s="51"/>
    </row>
    <row r="3045" spans="1:32">
      <c r="A3045" s="51"/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  <c r="AC3045" s="51"/>
      <c r="AD3045" s="51"/>
      <c r="AE3045" s="51"/>
      <c r="AF3045" s="51"/>
    </row>
    <row r="3046" spans="1:32">
      <c r="A3046" s="51"/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  <c r="AC3046" s="51"/>
      <c r="AD3046" s="51"/>
      <c r="AE3046" s="51"/>
      <c r="AF3046" s="51"/>
    </row>
    <row r="3047" spans="1:32">
      <c r="A3047" s="51"/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  <c r="AC3047" s="51"/>
      <c r="AD3047" s="51"/>
      <c r="AE3047" s="51"/>
      <c r="AF3047" s="51"/>
    </row>
    <row r="3048" spans="1:32">
      <c r="A3048" s="51"/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  <c r="AC3048" s="51"/>
      <c r="AD3048" s="51"/>
      <c r="AE3048" s="51"/>
      <c r="AF3048" s="51"/>
    </row>
    <row r="3049" spans="1:32">
      <c r="A3049" s="51"/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  <c r="AC3049" s="51"/>
      <c r="AD3049" s="51"/>
      <c r="AE3049" s="51"/>
      <c r="AF3049" s="51"/>
    </row>
    <row r="3050" spans="1:32">
      <c r="A3050" s="51"/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  <c r="AC3050" s="51"/>
      <c r="AD3050" s="51"/>
      <c r="AE3050" s="51"/>
      <c r="AF3050" s="51"/>
    </row>
    <row r="3051" spans="1:32">
      <c r="A3051" s="51"/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  <c r="AC3051" s="51"/>
      <c r="AD3051" s="51"/>
      <c r="AE3051" s="51"/>
      <c r="AF3051" s="51"/>
    </row>
    <row r="3052" spans="1:32">
      <c r="A3052" s="51"/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  <c r="AC3052" s="51"/>
      <c r="AD3052" s="51"/>
      <c r="AE3052" s="51"/>
      <c r="AF3052" s="51"/>
    </row>
    <row r="3053" spans="1:32">
      <c r="A3053" s="51"/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  <c r="AC3053" s="51"/>
      <c r="AD3053" s="51"/>
      <c r="AE3053" s="51"/>
      <c r="AF3053" s="51"/>
    </row>
    <row r="3054" spans="1:32">
      <c r="A3054" s="51"/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  <c r="AC3054" s="51"/>
      <c r="AD3054" s="51"/>
      <c r="AE3054" s="51"/>
      <c r="AF3054" s="51"/>
    </row>
    <row r="3055" spans="1:32">
      <c r="A3055" s="51"/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  <c r="AC3055" s="51"/>
      <c r="AD3055" s="51"/>
      <c r="AE3055" s="51"/>
      <c r="AF3055" s="51"/>
    </row>
    <row r="3056" spans="1:32">
      <c r="A3056" s="51"/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  <c r="AC3056" s="51"/>
      <c r="AD3056" s="51"/>
      <c r="AE3056" s="51"/>
      <c r="AF3056" s="51"/>
    </row>
    <row r="3057" spans="1:32">
      <c r="A3057" s="51"/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  <c r="AC3057" s="51"/>
      <c r="AD3057" s="51"/>
      <c r="AE3057" s="51"/>
      <c r="AF3057" s="51"/>
    </row>
    <row r="3058" spans="1:32">
      <c r="A3058" s="51"/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  <c r="AC3058" s="51"/>
      <c r="AD3058" s="51"/>
      <c r="AE3058" s="51"/>
      <c r="AF3058" s="51"/>
    </row>
    <row r="3059" spans="1:32">
      <c r="A3059" s="51"/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  <c r="AC3059" s="51"/>
      <c r="AD3059" s="51"/>
      <c r="AE3059" s="51"/>
      <c r="AF3059" s="51"/>
    </row>
    <row r="3060" spans="1:32">
      <c r="A3060" s="51"/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  <c r="AC3060" s="51"/>
      <c r="AD3060" s="51"/>
      <c r="AE3060" s="51"/>
      <c r="AF3060" s="51"/>
    </row>
    <row r="3061" spans="1:32">
      <c r="A3061" s="51"/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  <c r="AC3061" s="51"/>
      <c r="AD3061" s="51"/>
      <c r="AE3061" s="51"/>
      <c r="AF3061" s="51"/>
    </row>
    <row r="3062" spans="1:32">
      <c r="A3062" s="51"/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  <c r="AC3062" s="51"/>
      <c r="AD3062" s="51"/>
      <c r="AE3062" s="51"/>
      <c r="AF3062" s="51"/>
    </row>
    <row r="3063" spans="1:32">
      <c r="A3063" s="51"/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  <c r="AC3063" s="51"/>
      <c r="AD3063" s="51"/>
      <c r="AE3063" s="51"/>
      <c r="AF3063" s="51"/>
    </row>
    <row r="3064" spans="1:32">
      <c r="A3064" s="51"/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  <c r="AC3064" s="51"/>
      <c r="AD3064" s="51"/>
      <c r="AE3064" s="51"/>
      <c r="AF3064" s="51"/>
    </row>
    <row r="3065" spans="1:32">
      <c r="A3065" s="51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  <c r="AC3065" s="51"/>
      <c r="AD3065" s="51"/>
      <c r="AE3065" s="51"/>
      <c r="AF3065" s="51"/>
    </row>
    <row r="3066" spans="1:32">
      <c r="A3066" s="51"/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  <c r="AC3066" s="51"/>
      <c r="AD3066" s="51"/>
      <c r="AE3066" s="51"/>
      <c r="AF3066" s="51"/>
    </row>
    <row r="3067" spans="1:32">
      <c r="A3067" s="51"/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  <c r="AC3067" s="51"/>
      <c r="AD3067" s="51"/>
      <c r="AE3067" s="51"/>
      <c r="AF3067" s="51"/>
    </row>
    <row r="3068" spans="1:32">
      <c r="A3068" s="51"/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  <c r="AC3068" s="51"/>
      <c r="AD3068" s="51"/>
      <c r="AE3068" s="51"/>
      <c r="AF3068" s="51"/>
    </row>
    <row r="3069" spans="1:32">
      <c r="A3069" s="51"/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  <c r="AC3069" s="51"/>
      <c r="AD3069" s="51"/>
      <c r="AE3069" s="51"/>
      <c r="AF3069" s="51"/>
    </row>
    <row r="3070" spans="1:32">
      <c r="A3070" s="51"/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  <c r="AC3070" s="51"/>
      <c r="AD3070" s="51"/>
      <c r="AE3070" s="51"/>
      <c r="AF3070" s="51"/>
    </row>
    <row r="3071" spans="1:32">
      <c r="A3071" s="51"/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  <c r="AC3071" s="51"/>
      <c r="AD3071" s="51"/>
      <c r="AE3071" s="51"/>
      <c r="AF3071" s="51"/>
    </row>
    <row r="3072" spans="1:32">
      <c r="A3072" s="51"/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  <c r="AC3072" s="51"/>
      <c r="AD3072" s="51"/>
      <c r="AE3072" s="51"/>
      <c r="AF3072" s="51"/>
    </row>
    <row r="3073" spans="1:32">
      <c r="A3073" s="51"/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  <c r="AC3073" s="51"/>
      <c r="AD3073" s="51"/>
      <c r="AE3073" s="51"/>
      <c r="AF3073" s="51"/>
    </row>
    <row r="3074" spans="1:32">
      <c r="A3074" s="51"/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  <c r="AC3074" s="51"/>
      <c r="AD3074" s="51"/>
      <c r="AE3074" s="51"/>
      <c r="AF3074" s="51"/>
    </row>
    <row r="3075" spans="1:32">
      <c r="A3075" s="51"/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  <c r="AC3075" s="51"/>
      <c r="AD3075" s="51"/>
      <c r="AE3075" s="51"/>
      <c r="AF3075" s="51"/>
    </row>
    <row r="3076" spans="1:32">
      <c r="A3076" s="51"/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  <c r="AC3076" s="51"/>
      <c r="AD3076" s="51"/>
      <c r="AE3076" s="51"/>
      <c r="AF3076" s="51"/>
    </row>
    <row r="3077" spans="1:32">
      <c r="A3077" s="51"/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  <c r="AC3077" s="51"/>
      <c r="AD3077" s="51"/>
      <c r="AE3077" s="51"/>
      <c r="AF3077" s="51"/>
    </row>
    <row r="3078" spans="1:32">
      <c r="A3078" s="51"/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  <c r="AC3078" s="51"/>
      <c r="AD3078" s="51"/>
      <c r="AE3078" s="51"/>
      <c r="AF3078" s="51"/>
    </row>
    <row r="3079" spans="1:32">
      <c r="A3079" s="51"/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  <c r="AC3079" s="51"/>
      <c r="AD3079" s="51"/>
      <c r="AE3079" s="51"/>
      <c r="AF3079" s="51"/>
    </row>
    <row r="3080" spans="1:32">
      <c r="A3080" s="51"/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  <c r="AC3080" s="51"/>
      <c r="AD3080" s="51"/>
      <c r="AE3080" s="51"/>
      <c r="AF3080" s="51"/>
    </row>
    <row r="3081" spans="1:32">
      <c r="A3081" s="51"/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  <c r="AC3081" s="51"/>
      <c r="AD3081" s="51"/>
      <c r="AE3081" s="51"/>
      <c r="AF3081" s="51"/>
    </row>
    <row r="3082" spans="1:32">
      <c r="A3082" s="51"/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  <c r="AC3082" s="51"/>
      <c r="AD3082" s="51"/>
      <c r="AE3082" s="51"/>
      <c r="AF3082" s="51"/>
    </row>
    <row r="3083" spans="1:32">
      <c r="A3083" s="51"/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  <c r="AC3083" s="51"/>
      <c r="AD3083" s="51"/>
      <c r="AE3083" s="51"/>
      <c r="AF3083" s="51"/>
    </row>
    <row r="3084" spans="1:32">
      <c r="A3084" s="51"/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  <c r="AC3084" s="51"/>
      <c r="AD3084" s="51"/>
      <c r="AE3084" s="51"/>
      <c r="AF3084" s="51"/>
    </row>
    <row r="3085" spans="1:32">
      <c r="A3085" s="51"/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  <c r="AC3085" s="51"/>
      <c r="AD3085" s="51"/>
      <c r="AE3085" s="51"/>
      <c r="AF3085" s="51"/>
    </row>
    <row r="3086" spans="1:32">
      <c r="A3086" s="51"/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  <c r="AC3086" s="51"/>
      <c r="AD3086" s="51"/>
      <c r="AE3086" s="51"/>
      <c r="AF3086" s="51"/>
    </row>
    <row r="3087" spans="1:32">
      <c r="A3087" s="51"/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  <c r="AC3087" s="51"/>
      <c r="AD3087" s="51"/>
      <c r="AE3087" s="51"/>
      <c r="AF3087" s="51"/>
    </row>
    <row r="3088" spans="1:32">
      <c r="A3088" s="51"/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  <c r="AC3088" s="51"/>
      <c r="AD3088" s="51"/>
      <c r="AE3088" s="51"/>
      <c r="AF3088" s="51"/>
    </row>
    <row r="3089" spans="1:32">
      <c r="A3089" s="51"/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  <c r="AC3089" s="51"/>
      <c r="AD3089" s="51"/>
      <c r="AE3089" s="51"/>
      <c r="AF3089" s="51"/>
    </row>
    <row r="3090" spans="1:32">
      <c r="A3090" s="51"/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  <c r="AC3090" s="51"/>
      <c r="AD3090" s="51"/>
      <c r="AE3090" s="51"/>
      <c r="AF3090" s="51"/>
    </row>
    <row r="3091" spans="1:32">
      <c r="A3091" s="51"/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  <c r="AC3091" s="51"/>
      <c r="AD3091" s="51"/>
      <c r="AE3091" s="51"/>
      <c r="AF3091" s="51"/>
    </row>
    <row r="3092" spans="1:32">
      <c r="A3092" s="51"/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  <c r="AC3092" s="51"/>
      <c r="AD3092" s="51"/>
      <c r="AE3092" s="51"/>
      <c r="AF3092" s="51"/>
    </row>
    <row r="3093" spans="1:32">
      <c r="A3093" s="51"/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  <c r="AC3093" s="51"/>
      <c r="AD3093" s="51"/>
      <c r="AE3093" s="51"/>
      <c r="AF3093" s="51"/>
    </row>
    <row r="3094" spans="1:32">
      <c r="A3094" s="51"/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  <c r="AC3094" s="51"/>
      <c r="AD3094" s="51"/>
      <c r="AE3094" s="51"/>
      <c r="AF3094" s="51"/>
    </row>
    <row r="3095" spans="1:32">
      <c r="A3095" s="51"/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  <c r="AC3095" s="51"/>
      <c r="AD3095" s="51"/>
      <c r="AE3095" s="51"/>
      <c r="AF3095" s="51"/>
    </row>
    <row r="3096" spans="1:32">
      <c r="A3096" s="51"/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  <c r="AC3096" s="51"/>
      <c r="AD3096" s="51"/>
      <c r="AE3096" s="51"/>
      <c r="AF3096" s="51"/>
    </row>
    <row r="3097" spans="1:32">
      <c r="A3097" s="51"/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  <c r="AC3097" s="51"/>
      <c r="AD3097" s="51"/>
      <c r="AE3097" s="51"/>
      <c r="AF3097" s="51"/>
    </row>
    <row r="3098" spans="1:32">
      <c r="A3098" s="51"/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  <c r="AC3098" s="51"/>
      <c r="AD3098" s="51"/>
      <c r="AE3098" s="51"/>
      <c r="AF3098" s="51"/>
    </row>
    <row r="3099" spans="1:32">
      <c r="A3099" s="51"/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  <c r="AC3099" s="51"/>
      <c r="AD3099" s="51"/>
      <c r="AE3099" s="51"/>
      <c r="AF3099" s="51"/>
    </row>
    <row r="3100" spans="1:32">
      <c r="A3100" s="51"/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  <c r="AC3100" s="51"/>
      <c r="AD3100" s="51"/>
      <c r="AE3100" s="51"/>
      <c r="AF3100" s="51"/>
    </row>
    <row r="3101" spans="1:32">
      <c r="A3101" s="51"/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  <c r="AC3101" s="51"/>
      <c r="AD3101" s="51"/>
      <c r="AE3101" s="51"/>
      <c r="AF3101" s="51"/>
    </row>
    <row r="3102" spans="1:32">
      <c r="A3102" s="51"/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  <c r="AC3102" s="51"/>
      <c r="AD3102" s="51"/>
      <c r="AE3102" s="51"/>
      <c r="AF3102" s="51"/>
    </row>
    <row r="3103" spans="1:32">
      <c r="A3103" s="51"/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  <c r="AC3103" s="51"/>
      <c r="AD3103" s="51"/>
      <c r="AE3103" s="51"/>
      <c r="AF3103" s="51"/>
    </row>
    <row r="3104" spans="1:32">
      <c r="A3104" s="51"/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  <c r="AC3104" s="51"/>
      <c r="AD3104" s="51"/>
      <c r="AE3104" s="51"/>
      <c r="AF3104" s="51"/>
    </row>
    <row r="3105" spans="1:32">
      <c r="A3105" s="51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  <c r="AC3105" s="51"/>
      <c r="AD3105" s="51"/>
      <c r="AE3105" s="51"/>
      <c r="AF3105" s="51"/>
    </row>
    <row r="3106" spans="1:32">
      <c r="A3106" s="51"/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  <c r="AC3106" s="51"/>
      <c r="AD3106" s="51"/>
      <c r="AE3106" s="51"/>
      <c r="AF3106" s="51"/>
    </row>
    <row r="3107" spans="1:32">
      <c r="A3107" s="51"/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  <c r="AC3107" s="51"/>
      <c r="AD3107" s="51"/>
      <c r="AE3107" s="51"/>
      <c r="AF3107" s="51"/>
    </row>
    <row r="3108" spans="1:32">
      <c r="A3108" s="51"/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  <c r="AC3108" s="51"/>
      <c r="AD3108" s="51"/>
      <c r="AE3108" s="51"/>
      <c r="AF3108" s="51"/>
    </row>
    <row r="3109" spans="1:32">
      <c r="A3109" s="51"/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  <c r="AC3109" s="51"/>
      <c r="AD3109" s="51"/>
      <c r="AE3109" s="51"/>
      <c r="AF3109" s="51"/>
    </row>
    <row r="3110" spans="1:32">
      <c r="A3110" s="51"/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  <c r="AC3110" s="51"/>
      <c r="AD3110" s="51"/>
      <c r="AE3110" s="51"/>
      <c r="AF3110" s="51"/>
    </row>
    <row r="3111" spans="1:32">
      <c r="A3111" s="51"/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  <c r="AC3111" s="51"/>
      <c r="AD3111" s="51"/>
      <c r="AE3111" s="51"/>
      <c r="AF3111" s="51"/>
    </row>
    <row r="3112" spans="1:32">
      <c r="A3112" s="51"/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  <c r="AC3112" s="51"/>
      <c r="AD3112" s="51"/>
      <c r="AE3112" s="51"/>
      <c r="AF3112" s="51"/>
    </row>
    <row r="3113" spans="1:32">
      <c r="A3113" s="51"/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  <c r="AC3113" s="51"/>
      <c r="AD3113" s="51"/>
      <c r="AE3113" s="51"/>
      <c r="AF3113" s="51"/>
    </row>
    <row r="3114" spans="1:32">
      <c r="A3114" s="51"/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  <c r="AC3114" s="51"/>
      <c r="AD3114" s="51"/>
      <c r="AE3114" s="51"/>
      <c r="AF3114" s="51"/>
    </row>
    <row r="3115" spans="1:32">
      <c r="A3115" s="51"/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  <c r="AC3115" s="51"/>
      <c r="AD3115" s="51"/>
      <c r="AE3115" s="51"/>
      <c r="AF3115" s="51"/>
    </row>
    <row r="3116" spans="1:32">
      <c r="A3116" s="51"/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  <c r="AC3116" s="51"/>
      <c r="AD3116" s="51"/>
      <c r="AE3116" s="51"/>
      <c r="AF3116" s="51"/>
    </row>
    <row r="3117" spans="1:32">
      <c r="A3117" s="51"/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  <c r="AC3117" s="51"/>
      <c r="AD3117" s="51"/>
      <c r="AE3117" s="51"/>
      <c r="AF3117" s="51"/>
    </row>
    <row r="3118" spans="1:32">
      <c r="A3118" s="51"/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  <c r="AC3118" s="51"/>
      <c r="AD3118" s="51"/>
      <c r="AE3118" s="51"/>
      <c r="AF3118" s="51"/>
    </row>
    <row r="3119" spans="1:32">
      <c r="A3119" s="51"/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  <c r="AC3119" s="51"/>
      <c r="AD3119" s="51"/>
      <c r="AE3119" s="51"/>
      <c r="AF3119" s="51"/>
    </row>
    <row r="3120" spans="1:32">
      <c r="A3120" s="51"/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  <c r="AC3120" s="51"/>
      <c r="AD3120" s="51"/>
      <c r="AE3120" s="51"/>
      <c r="AF3120" s="51"/>
    </row>
    <row r="3121" spans="1:32">
      <c r="A3121" s="51"/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  <c r="AC3121" s="51"/>
      <c r="AD3121" s="51"/>
      <c r="AE3121" s="51"/>
      <c r="AF3121" s="51"/>
    </row>
    <row r="3122" spans="1:32">
      <c r="A3122" s="51"/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  <c r="AC3122" s="51"/>
      <c r="AD3122" s="51"/>
      <c r="AE3122" s="51"/>
      <c r="AF3122" s="51"/>
    </row>
    <row r="3123" spans="1:32">
      <c r="A3123" s="51"/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  <c r="AC3123" s="51"/>
      <c r="AD3123" s="51"/>
      <c r="AE3123" s="51"/>
      <c r="AF3123" s="51"/>
    </row>
    <row r="3124" spans="1:32">
      <c r="A3124" s="51"/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  <c r="AC3124" s="51"/>
      <c r="AD3124" s="51"/>
      <c r="AE3124" s="51"/>
      <c r="AF3124" s="51"/>
    </row>
    <row r="3125" spans="1:32">
      <c r="A3125" s="51"/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  <c r="AC3125" s="51"/>
      <c r="AD3125" s="51"/>
      <c r="AE3125" s="51"/>
      <c r="AF3125" s="51"/>
    </row>
    <row r="3126" spans="1:32">
      <c r="A3126" s="51"/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  <c r="AC3126" s="51"/>
      <c r="AD3126" s="51"/>
      <c r="AE3126" s="51"/>
      <c r="AF3126" s="51"/>
    </row>
    <row r="3127" spans="1:32">
      <c r="A3127" s="51"/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  <c r="AC3127" s="51"/>
      <c r="AD3127" s="51"/>
      <c r="AE3127" s="51"/>
      <c r="AF3127" s="51"/>
    </row>
    <row r="3128" spans="1:32">
      <c r="A3128" s="51"/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  <c r="AC3128" s="51"/>
      <c r="AD3128" s="51"/>
      <c r="AE3128" s="51"/>
      <c r="AF3128" s="51"/>
    </row>
    <row r="3129" spans="1:32">
      <c r="A3129" s="51"/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  <c r="AC3129" s="51"/>
      <c r="AD3129" s="51"/>
      <c r="AE3129" s="51"/>
      <c r="AF3129" s="51"/>
    </row>
    <row r="3130" spans="1:32">
      <c r="A3130" s="51"/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  <c r="AC3130" s="51"/>
      <c r="AD3130" s="51"/>
      <c r="AE3130" s="51"/>
      <c r="AF3130" s="51"/>
    </row>
    <row r="3131" spans="1:32">
      <c r="A3131" s="51"/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  <c r="AC3131" s="51"/>
      <c r="AD3131" s="51"/>
      <c r="AE3131" s="51"/>
      <c r="AF3131" s="51"/>
    </row>
    <row r="3132" spans="1:32">
      <c r="A3132" s="51"/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  <c r="AC3132" s="51"/>
      <c r="AD3132" s="51"/>
      <c r="AE3132" s="51"/>
      <c r="AF3132" s="51"/>
    </row>
    <row r="3133" spans="1:32">
      <c r="A3133" s="51"/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  <c r="AC3133" s="51"/>
      <c r="AD3133" s="51"/>
      <c r="AE3133" s="51"/>
      <c r="AF3133" s="51"/>
    </row>
    <row r="3134" spans="1:32">
      <c r="A3134" s="51"/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  <c r="AC3134" s="51"/>
      <c r="AD3134" s="51"/>
      <c r="AE3134" s="51"/>
      <c r="AF3134" s="51"/>
    </row>
    <row r="3135" spans="1:32">
      <c r="A3135" s="51"/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  <c r="AC3135" s="51"/>
      <c r="AD3135" s="51"/>
      <c r="AE3135" s="51"/>
      <c r="AF3135" s="51"/>
    </row>
    <row r="3136" spans="1:32">
      <c r="A3136" s="51"/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  <c r="AC3136" s="51"/>
      <c r="AD3136" s="51"/>
      <c r="AE3136" s="51"/>
      <c r="AF3136" s="51"/>
    </row>
    <row r="3137" spans="1:32">
      <c r="A3137" s="51"/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  <c r="AC3137" s="51"/>
      <c r="AD3137" s="51"/>
      <c r="AE3137" s="51"/>
      <c r="AF3137" s="51"/>
    </row>
    <row r="3138" spans="1:32">
      <c r="A3138" s="51"/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  <c r="AC3138" s="51"/>
      <c r="AD3138" s="51"/>
      <c r="AE3138" s="51"/>
      <c r="AF3138" s="51"/>
    </row>
    <row r="3139" spans="1:32">
      <c r="A3139" s="51"/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  <c r="AC3139" s="51"/>
      <c r="AD3139" s="51"/>
      <c r="AE3139" s="51"/>
      <c r="AF3139" s="51"/>
    </row>
    <row r="3140" spans="1:32">
      <c r="A3140" s="51"/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  <c r="AC3140" s="51"/>
      <c r="AD3140" s="51"/>
      <c r="AE3140" s="51"/>
      <c r="AF3140" s="51"/>
    </row>
    <row r="3141" spans="1:32">
      <c r="A3141" s="51"/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  <c r="AC3141" s="51"/>
      <c r="AD3141" s="51"/>
      <c r="AE3141" s="51"/>
      <c r="AF3141" s="51"/>
    </row>
    <row r="3142" spans="1:32">
      <c r="A3142" s="51"/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  <c r="AC3142" s="51"/>
      <c r="AD3142" s="51"/>
      <c r="AE3142" s="51"/>
      <c r="AF3142" s="51"/>
    </row>
    <row r="3143" spans="1:32">
      <c r="A3143" s="51"/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  <c r="AC3143" s="51"/>
      <c r="AD3143" s="51"/>
      <c r="AE3143" s="51"/>
      <c r="AF3143" s="51"/>
    </row>
    <row r="3144" spans="1:32">
      <c r="A3144" s="51"/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  <c r="AC3144" s="51"/>
      <c r="AD3144" s="51"/>
      <c r="AE3144" s="51"/>
      <c r="AF3144" s="51"/>
    </row>
    <row r="3145" spans="1:32">
      <c r="A3145" s="51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  <c r="AC3145" s="51"/>
      <c r="AD3145" s="51"/>
      <c r="AE3145" s="51"/>
      <c r="AF3145" s="51"/>
    </row>
    <row r="3146" spans="1:32">
      <c r="A3146" s="51"/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  <c r="AC3146" s="51"/>
      <c r="AD3146" s="51"/>
      <c r="AE3146" s="51"/>
      <c r="AF3146" s="51"/>
    </row>
    <row r="3147" spans="1:32">
      <c r="A3147" s="51"/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  <c r="AC3147" s="51"/>
      <c r="AD3147" s="51"/>
      <c r="AE3147" s="51"/>
      <c r="AF3147" s="51"/>
    </row>
    <row r="3148" spans="1:32">
      <c r="A3148" s="51"/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  <c r="AC3148" s="51"/>
      <c r="AD3148" s="51"/>
      <c r="AE3148" s="51"/>
      <c r="AF3148" s="51"/>
    </row>
    <row r="3149" spans="1:32">
      <c r="A3149" s="51"/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  <c r="AC3149" s="51"/>
      <c r="AD3149" s="51"/>
      <c r="AE3149" s="51"/>
      <c r="AF3149" s="51"/>
    </row>
    <row r="3150" spans="1:32">
      <c r="A3150" s="51"/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  <c r="AC3150" s="51"/>
      <c r="AD3150" s="51"/>
      <c r="AE3150" s="51"/>
      <c r="AF3150" s="51"/>
    </row>
    <row r="3151" spans="1:32">
      <c r="A3151" s="51"/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  <c r="AC3151" s="51"/>
      <c r="AD3151" s="51"/>
      <c r="AE3151" s="51"/>
      <c r="AF3151" s="51"/>
    </row>
    <row r="3152" spans="1:32">
      <c r="A3152" s="51"/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  <c r="AC3152" s="51"/>
      <c r="AD3152" s="51"/>
      <c r="AE3152" s="51"/>
      <c r="AF3152" s="51"/>
    </row>
    <row r="3153" spans="1:32">
      <c r="A3153" s="51"/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  <c r="AC3153" s="51"/>
      <c r="AD3153" s="51"/>
      <c r="AE3153" s="51"/>
      <c r="AF3153" s="51"/>
    </row>
    <row r="3154" spans="1:32">
      <c r="A3154" s="51"/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  <c r="AC3154" s="51"/>
      <c r="AD3154" s="51"/>
      <c r="AE3154" s="51"/>
      <c r="AF3154" s="51"/>
    </row>
    <row r="3155" spans="1:32">
      <c r="A3155" s="51"/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  <c r="AC3155" s="51"/>
      <c r="AD3155" s="51"/>
      <c r="AE3155" s="51"/>
      <c r="AF3155" s="51"/>
    </row>
    <row r="3156" spans="1:32">
      <c r="A3156" s="51"/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  <c r="AC3156" s="51"/>
      <c r="AD3156" s="51"/>
      <c r="AE3156" s="51"/>
      <c r="AF3156" s="51"/>
    </row>
    <row r="3157" spans="1:32">
      <c r="A3157" s="51"/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  <c r="AC3157" s="51"/>
      <c r="AD3157" s="51"/>
      <c r="AE3157" s="51"/>
      <c r="AF3157" s="51"/>
    </row>
    <row r="3158" spans="1:32">
      <c r="A3158" s="51"/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  <c r="AC3158" s="51"/>
      <c r="AD3158" s="51"/>
      <c r="AE3158" s="51"/>
      <c r="AF3158" s="51"/>
    </row>
    <row r="3159" spans="1:32">
      <c r="A3159" s="51"/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  <c r="AC3159" s="51"/>
      <c r="AD3159" s="51"/>
      <c r="AE3159" s="51"/>
      <c r="AF3159" s="51"/>
    </row>
    <row r="3160" spans="1:32">
      <c r="A3160" s="51"/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  <c r="AC3160" s="51"/>
      <c r="AD3160" s="51"/>
      <c r="AE3160" s="51"/>
      <c r="AF3160" s="51"/>
    </row>
    <row r="3161" spans="1:32">
      <c r="A3161" s="51"/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  <c r="AC3161" s="51"/>
      <c r="AD3161" s="51"/>
      <c r="AE3161" s="51"/>
      <c r="AF3161" s="51"/>
    </row>
    <row r="3162" spans="1:32">
      <c r="A3162" s="51"/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  <c r="AC3162" s="51"/>
      <c r="AD3162" s="51"/>
      <c r="AE3162" s="51"/>
      <c r="AF3162" s="51"/>
    </row>
    <row r="3163" spans="1:32">
      <c r="A3163" s="51"/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  <c r="AC3163" s="51"/>
      <c r="AD3163" s="51"/>
      <c r="AE3163" s="51"/>
      <c r="AF3163" s="51"/>
    </row>
    <row r="3164" spans="1:32">
      <c r="A3164" s="51"/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  <c r="AC3164" s="51"/>
      <c r="AD3164" s="51"/>
      <c r="AE3164" s="51"/>
      <c r="AF3164" s="51"/>
    </row>
    <row r="3165" spans="1:32">
      <c r="A3165" s="51"/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  <c r="AC3165" s="51"/>
      <c r="AD3165" s="51"/>
      <c r="AE3165" s="51"/>
      <c r="AF3165" s="51"/>
    </row>
    <row r="3166" spans="1:32">
      <c r="A3166" s="51"/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  <c r="AC3166" s="51"/>
      <c r="AD3166" s="51"/>
      <c r="AE3166" s="51"/>
      <c r="AF3166" s="51"/>
    </row>
    <row r="3167" spans="1:32">
      <c r="A3167" s="51"/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  <c r="AC3167" s="51"/>
      <c r="AD3167" s="51"/>
      <c r="AE3167" s="51"/>
      <c r="AF3167" s="51"/>
    </row>
    <row r="3168" spans="1:32">
      <c r="A3168" s="51"/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  <c r="AC3168" s="51"/>
      <c r="AD3168" s="51"/>
      <c r="AE3168" s="51"/>
      <c r="AF3168" s="51"/>
    </row>
    <row r="3169" spans="1:32">
      <c r="A3169" s="51"/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  <c r="AC3169" s="51"/>
      <c r="AD3169" s="51"/>
      <c r="AE3169" s="51"/>
      <c r="AF3169" s="51"/>
    </row>
    <row r="3170" spans="1:32">
      <c r="A3170" s="51"/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  <c r="AC3170" s="51"/>
      <c r="AD3170" s="51"/>
      <c r="AE3170" s="51"/>
      <c r="AF3170" s="51"/>
    </row>
    <row r="3171" spans="1:32">
      <c r="A3171" s="51"/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  <c r="AC3171" s="51"/>
      <c r="AD3171" s="51"/>
      <c r="AE3171" s="51"/>
      <c r="AF3171" s="51"/>
    </row>
    <row r="3172" spans="1:32">
      <c r="A3172" s="51"/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  <c r="AC3172" s="51"/>
      <c r="AD3172" s="51"/>
      <c r="AE3172" s="51"/>
      <c r="AF3172" s="51"/>
    </row>
    <row r="3173" spans="1:32">
      <c r="A3173" s="51"/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  <c r="AC3173" s="51"/>
      <c r="AD3173" s="51"/>
      <c r="AE3173" s="51"/>
      <c r="AF3173" s="51"/>
    </row>
    <row r="3174" spans="1:32">
      <c r="A3174" s="51"/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  <c r="AC3174" s="51"/>
      <c r="AD3174" s="51"/>
      <c r="AE3174" s="51"/>
      <c r="AF3174" s="51"/>
    </row>
    <row r="3175" spans="1:32">
      <c r="A3175" s="51"/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  <c r="AC3175" s="51"/>
      <c r="AD3175" s="51"/>
      <c r="AE3175" s="51"/>
      <c r="AF3175" s="51"/>
    </row>
    <row r="3176" spans="1:32">
      <c r="A3176" s="51"/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  <c r="AC3176" s="51"/>
      <c r="AD3176" s="51"/>
      <c r="AE3176" s="51"/>
      <c r="AF3176" s="51"/>
    </row>
    <row r="3177" spans="1:32">
      <c r="A3177" s="51"/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  <c r="AC3177" s="51"/>
      <c r="AD3177" s="51"/>
      <c r="AE3177" s="51"/>
      <c r="AF3177" s="51"/>
    </row>
    <row r="3178" spans="1:32">
      <c r="A3178" s="51"/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  <c r="AC3178" s="51"/>
      <c r="AD3178" s="51"/>
      <c r="AE3178" s="51"/>
      <c r="AF3178" s="51"/>
    </row>
    <row r="3179" spans="1:32">
      <c r="A3179" s="51"/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  <c r="AC3179" s="51"/>
      <c r="AD3179" s="51"/>
      <c r="AE3179" s="51"/>
      <c r="AF3179" s="51"/>
    </row>
    <row r="3180" spans="1:32">
      <c r="A3180" s="51"/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  <c r="AC3180" s="51"/>
      <c r="AD3180" s="51"/>
      <c r="AE3180" s="51"/>
      <c r="AF3180" s="51"/>
    </row>
    <row r="3181" spans="1:32">
      <c r="A3181" s="51"/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  <c r="AC3181" s="51"/>
      <c r="AD3181" s="51"/>
      <c r="AE3181" s="51"/>
      <c r="AF3181" s="51"/>
    </row>
    <row r="3182" spans="1:32">
      <c r="A3182" s="51"/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  <c r="AC3182" s="51"/>
      <c r="AD3182" s="51"/>
      <c r="AE3182" s="51"/>
      <c r="AF3182" s="51"/>
    </row>
    <row r="3183" spans="1:32">
      <c r="A3183" s="51"/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  <c r="AC3183" s="51"/>
      <c r="AD3183" s="51"/>
      <c r="AE3183" s="51"/>
      <c r="AF3183" s="51"/>
    </row>
    <row r="3184" spans="1:32">
      <c r="A3184" s="51"/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  <c r="AC3184" s="51"/>
      <c r="AD3184" s="51"/>
      <c r="AE3184" s="51"/>
      <c r="AF3184" s="51"/>
    </row>
    <row r="3185" spans="1:32">
      <c r="A3185" s="51"/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  <c r="AC3185" s="51"/>
      <c r="AD3185" s="51"/>
      <c r="AE3185" s="51"/>
      <c r="AF3185" s="51"/>
    </row>
    <row r="3186" spans="1:32">
      <c r="A3186" s="51"/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  <c r="AC3186" s="51"/>
      <c r="AD3186" s="51"/>
      <c r="AE3186" s="51"/>
      <c r="AF3186" s="51"/>
    </row>
    <row r="3187" spans="1:32">
      <c r="A3187" s="51"/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  <c r="AC3187" s="51"/>
      <c r="AD3187" s="51"/>
      <c r="AE3187" s="51"/>
      <c r="AF3187" s="51"/>
    </row>
    <row r="3188" spans="1:32">
      <c r="A3188" s="51"/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  <c r="AC3188" s="51"/>
      <c r="AD3188" s="51"/>
      <c r="AE3188" s="51"/>
      <c r="AF3188" s="51"/>
    </row>
    <row r="3189" spans="1:32">
      <c r="A3189" s="51"/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  <c r="AC3189" s="51"/>
      <c r="AD3189" s="51"/>
      <c r="AE3189" s="51"/>
      <c r="AF3189" s="51"/>
    </row>
    <row r="3190" spans="1:32">
      <c r="A3190" s="51"/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  <c r="AC3190" s="51"/>
      <c r="AD3190" s="51"/>
      <c r="AE3190" s="51"/>
      <c r="AF3190" s="51"/>
    </row>
    <row r="3191" spans="1:32">
      <c r="A3191" s="51"/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  <c r="AC3191" s="51"/>
      <c r="AD3191" s="51"/>
      <c r="AE3191" s="51"/>
      <c r="AF3191" s="51"/>
    </row>
    <row r="3192" spans="1:32">
      <c r="A3192" s="51"/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  <c r="AC3192" s="51"/>
      <c r="AD3192" s="51"/>
      <c r="AE3192" s="51"/>
      <c r="AF3192" s="51"/>
    </row>
    <row r="3193" spans="1:32">
      <c r="A3193" s="51"/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  <c r="AC3193" s="51"/>
      <c r="AD3193" s="51"/>
      <c r="AE3193" s="51"/>
      <c r="AF3193" s="51"/>
    </row>
    <row r="3194" spans="1:32">
      <c r="A3194" s="51"/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  <c r="AC3194" s="51"/>
      <c r="AD3194" s="51"/>
      <c r="AE3194" s="51"/>
      <c r="AF3194" s="51"/>
    </row>
    <row r="3195" spans="1:32">
      <c r="A3195" s="51"/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  <c r="AC3195" s="51"/>
      <c r="AD3195" s="51"/>
      <c r="AE3195" s="51"/>
      <c r="AF3195" s="51"/>
    </row>
    <row r="3196" spans="1:32">
      <c r="A3196" s="51"/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  <c r="AC3196" s="51"/>
      <c r="AD3196" s="51"/>
      <c r="AE3196" s="51"/>
      <c r="AF3196" s="51"/>
    </row>
    <row r="3197" spans="1:32">
      <c r="A3197" s="51"/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  <c r="AC3197" s="51"/>
      <c r="AD3197" s="51"/>
      <c r="AE3197" s="51"/>
      <c r="AF3197" s="51"/>
    </row>
    <row r="3198" spans="1:32">
      <c r="A3198" s="51"/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  <c r="AC3198" s="51"/>
      <c r="AD3198" s="51"/>
      <c r="AE3198" s="51"/>
      <c r="AF3198" s="51"/>
    </row>
    <row r="3199" spans="1:32">
      <c r="A3199" s="51"/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  <c r="AC3199" s="51"/>
      <c r="AD3199" s="51"/>
      <c r="AE3199" s="51"/>
      <c r="AF3199" s="51"/>
    </row>
    <row r="3200" spans="1:32">
      <c r="A3200" s="51"/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  <c r="AC3200" s="51"/>
      <c r="AD3200" s="51"/>
      <c r="AE3200" s="51"/>
      <c r="AF3200" s="51"/>
    </row>
    <row r="3201" spans="1:32">
      <c r="A3201" s="51"/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  <c r="AC3201" s="51"/>
      <c r="AD3201" s="51"/>
      <c r="AE3201" s="51"/>
      <c r="AF3201" s="51"/>
    </row>
    <row r="3202" spans="1:32">
      <c r="A3202" s="51"/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  <c r="AC3202" s="51"/>
      <c r="AD3202" s="51"/>
      <c r="AE3202" s="51"/>
      <c r="AF3202" s="51"/>
    </row>
    <row r="3203" spans="1:32">
      <c r="A3203" s="51"/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  <c r="AC3203" s="51"/>
      <c r="AD3203" s="51"/>
      <c r="AE3203" s="51"/>
      <c r="AF3203" s="51"/>
    </row>
    <row r="3204" spans="1:32">
      <c r="A3204" s="51"/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  <c r="AC3204" s="51"/>
      <c r="AD3204" s="51"/>
      <c r="AE3204" s="51"/>
      <c r="AF3204" s="51"/>
    </row>
    <row r="3205" spans="1:32">
      <c r="A3205" s="51"/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  <c r="AB3205" s="51"/>
      <c r="AC3205" s="51"/>
      <c r="AD3205" s="51"/>
      <c r="AE3205" s="51"/>
      <c r="AF3205" s="51"/>
    </row>
    <row r="3206" spans="1:32">
      <c r="A3206" s="51"/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  <c r="AB3206" s="51"/>
      <c r="AC3206" s="51"/>
      <c r="AD3206" s="51"/>
      <c r="AE3206" s="51"/>
      <c r="AF3206" s="51"/>
    </row>
    <row r="3207" spans="1:32">
      <c r="A3207" s="51"/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  <c r="AB3207" s="51"/>
      <c r="AC3207" s="51"/>
      <c r="AD3207" s="51"/>
      <c r="AE3207" s="51"/>
      <c r="AF3207" s="51"/>
    </row>
    <row r="3208" spans="1:32">
      <c r="A3208" s="51"/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  <c r="AB3208" s="51"/>
      <c r="AC3208" s="51"/>
      <c r="AD3208" s="51"/>
      <c r="AE3208" s="51"/>
      <c r="AF3208" s="51"/>
    </row>
    <row r="3209" spans="1:32">
      <c r="A3209" s="51"/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  <c r="AB3209" s="51"/>
      <c r="AC3209" s="51"/>
      <c r="AD3209" s="51"/>
      <c r="AE3209" s="51"/>
      <c r="AF3209" s="51"/>
    </row>
    <row r="3210" spans="1:32">
      <c r="A3210" s="51"/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  <c r="AB3210" s="51"/>
      <c r="AC3210" s="51"/>
      <c r="AD3210" s="51"/>
      <c r="AE3210" s="51"/>
      <c r="AF3210" s="51"/>
    </row>
    <row r="3211" spans="1:32">
      <c r="A3211" s="51"/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  <c r="AB3211" s="51"/>
      <c r="AC3211" s="51"/>
      <c r="AD3211" s="51"/>
      <c r="AE3211" s="51"/>
      <c r="AF3211" s="51"/>
    </row>
    <row r="3212" spans="1:32">
      <c r="A3212" s="51"/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  <c r="AB3212" s="51"/>
      <c r="AC3212" s="51"/>
      <c r="AD3212" s="51"/>
      <c r="AE3212" s="51"/>
      <c r="AF3212" s="51"/>
    </row>
    <row r="3213" spans="1:32">
      <c r="A3213" s="51"/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  <c r="AB3213" s="51"/>
      <c r="AC3213" s="51"/>
      <c r="AD3213" s="51"/>
      <c r="AE3213" s="51"/>
      <c r="AF3213" s="51"/>
    </row>
    <row r="3214" spans="1:32">
      <c r="A3214" s="51"/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  <c r="AB3214" s="51"/>
      <c r="AC3214" s="51"/>
      <c r="AD3214" s="51"/>
      <c r="AE3214" s="51"/>
      <c r="AF3214" s="51"/>
    </row>
    <row r="3215" spans="1:32">
      <c r="A3215" s="51"/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  <c r="AB3215" s="51"/>
      <c r="AC3215" s="51"/>
      <c r="AD3215" s="51"/>
      <c r="AE3215" s="51"/>
      <c r="AF3215" s="51"/>
    </row>
    <row r="3216" spans="1:32">
      <c r="A3216" s="51"/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  <c r="AB3216" s="51"/>
      <c r="AC3216" s="51"/>
      <c r="AD3216" s="51"/>
      <c r="AE3216" s="51"/>
      <c r="AF3216" s="51"/>
    </row>
    <row r="3217" spans="1:32">
      <c r="A3217" s="51"/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  <c r="AB3217" s="51"/>
      <c r="AC3217" s="51"/>
      <c r="AD3217" s="51"/>
      <c r="AE3217" s="51"/>
      <c r="AF3217" s="51"/>
    </row>
    <row r="3218" spans="1:32">
      <c r="A3218" s="51"/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  <c r="AB3218" s="51"/>
      <c r="AC3218" s="51"/>
      <c r="AD3218" s="51"/>
      <c r="AE3218" s="51"/>
      <c r="AF3218" s="51"/>
    </row>
    <row r="3219" spans="1:32">
      <c r="A3219" s="51"/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  <c r="AB3219" s="51"/>
      <c r="AC3219" s="51"/>
      <c r="AD3219" s="51"/>
      <c r="AE3219" s="51"/>
      <c r="AF3219" s="51"/>
    </row>
    <row r="3220" spans="1:32">
      <c r="A3220" s="51"/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  <c r="AB3220" s="51"/>
      <c r="AC3220" s="51"/>
      <c r="AD3220" s="51"/>
      <c r="AE3220" s="51"/>
      <c r="AF3220" s="51"/>
    </row>
    <row r="3221" spans="1:32">
      <c r="A3221" s="51"/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  <c r="AB3221" s="51"/>
      <c r="AC3221" s="51"/>
      <c r="AD3221" s="51"/>
      <c r="AE3221" s="51"/>
      <c r="AF3221" s="51"/>
    </row>
    <row r="3222" spans="1:32">
      <c r="A3222" s="51"/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  <c r="AB3222" s="51"/>
      <c r="AC3222" s="51"/>
      <c r="AD3222" s="51"/>
      <c r="AE3222" s="51"/>
      <c r="AF3222" s="51"/>
    </row>
    <row r="3223" spans="1:32">
      <c r="A3223" s="51"/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  <c r="AB3223" s="51"/>
      <c r="AC3223" s="51"/>
      <c r="AD3223" s="51"/>
      <c r="AE3223" s="51"/>
      <c r="AF3223" s="51"/>
    </row>
    <row r="3224" spans="1:32">
      <c r="A3224" s="51"/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  <c r="AB3224" s="51"/>
      <c r="AC3224" s="51"/>
      <c r="AD3224" s="51"/>
      <c r="AE3224" s="51"/>
      <c r="AF3224" s="51"/>
    </row>
    <row r="3225" spans="1:32">
      <c r="A3225" s="51"/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  <c r="AB3225" s="51"/>
      <c r="AC3225" s="51"/>
      <c r="AD3225" s="51"/>
      <c r="AE3225" s="51"/>
      <c r="AF3225" s="51"/>
    </row>
    <row r="3226" spans="1:32">
      <c r="A3226" s="51"/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  <c r="AB3226" s="51"/>
      <c r="AC3226" s="51"/>
      <c r="AD3226" s="51"/>
      <c r="AE3226" s="51"/>
      <c r="AF3226" s="51"/>
    </row>
    <row r="3227" spans="1:32">
      <c r="A3227" s="51"/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  <c r="AB3227" s="51"/>
      <c r="AC3227" s="51"/>
      <c r="AD3227" s="51"/>
      <c r="AE3227" s="51"/>
      <c r="AF3227" s="51"/>
    </row>
    <row r="3228" spans="1:32">
      <c r="A3228" s="51"/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  <c r="AB3228" s="51"/>
      <c r="AC3228" s="51"/>
      <c r="AD3228" s="51"/>
      <c r="AE3228" s="51"/>
      <c r="AF3228" s="51"/>
    </row>
    <row r="3229" spans="1:32">
      <c r="A3229" s="51"/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  <c r="AB3229" s="51"/>
      <c r="AC3229" s="51"/>
      <c r="AD3229" s="51"/>
      <c r="AE3229" s="51"/>
      <c r="AF3229" s="51"/>
    </row>
    <row r="3230" spans="1:32">
      <c r="A3230" s="51"/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  <c r="AB3230" s="51"/>
      <c r="AC3230" s="51"/>
      <c r="AD3230" s="51"/>
      <c r="AE3230" s="51"/>
      <c r="AF3230" s="51"/>
    </row>
    <row r="3231" spans="1:32">
      <c r="A3231" s="51"/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  <c r="AB3231" s="51"/>
      <c r="AC3231" s="51"/>
      <c r="AD3231" s="51"/>
      <c r="AE3231" s="51"/>
      <c r="AF3231" s="51"/>
    </row>
    <row r="3232" spans="1:32">
      <c r="A3232" s="51"/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  <c r="AB3232" s="51"/>
      <c r="AC3232" s="51"/>
      <c r="AD3232" s="51"/>
      <c r="AE3232" s="51"/>
      <c r="AF3232" s="51"/>
    </row>
    <row r="3233" spans="1:32">
      <c r="A3233" s="51"/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  <c r="AB3233" s="51"/>
      <c r="AC3233" s="51"/>
      <c r="AD3233" s="51"/>
      <c r="AE3233" s="51"/>
      <c r="AF3233" s="51"/>
    </row>
    <row r="3234" spans="1:32">
      <c r="A3234" s="51"/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  <c r="AB3234" s="51"/>
      <c r="AC3234" s="51"/>
      <c r="AD3234" s="51"/>
      <c r="AE3234" s="51"/>
      <c r="AF3234" s="51"/>
    </row>
    <row r="3235" spans="1:32">
      <c r="A3235" s="51"/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  <c r="AB3235" s="51"/>
      <c r="AC3235" s="51"/>
      <c r="AD3235" s="51"/>
      <c r="AE3235" s="51"/>
      <c r="AF3235" s="51"/>
    </row>
    <row r="3236" spans="1:32">
      <c r="A3236" s="51"/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  <c r="AB3236" s="51"/>
      <c r="AC3236" s="51"/>
      <c r="AD3236" s="51"/>
      <c r="AE3236" s="51"/>
      <c r="AF3236" s="51"/>
    </row>
    <row r="3237" spans="1:32">
      <c r="A3237" s="51"/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  <c r="AB3237" s="51"/>
      <c r="AC3237" s="51"/>
      <c r="AD3237" s="51"/>
      <c r="AE3237" s="51"/>
      <c r="AF3237" s="51"/>
    </row>
    <row r="3238" spans="1:32">
      <c r="A3238" s="51"/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  <c r="AB3238" s="51"/>
      <c r="AC3238" s="51"/>
      <c r="AD3238" s="51"/>
      <c r="AE3238" s="51"/>
      <c r="AF3238" s="51"/>
    </row>
    <row r="3239" spans="1:32">
      <c r="A3239" s="51"/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  <c r="AB3239" s="51"/>
      <c r="AC3239" s="51"/>
      <c r="AD3239" s="51"/>
      <c r="AE3239" s="51"/>
      <c r="AF3239" s="51"/>
    </row>
    <row r="3240" spans="1:32">
      <c r="A3240" s="51"/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  <c r="AB3240" s="51"/>
      <c r="AC3240" s="51"/>
      <c r="AD3240" s="51"/>
      <c r="AE3240" s="51"/>
      <c r="AF3240" s="51"/>
    </row>
    <row r="3241" spans="1:32">
      <c r="A3241" s="51"/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  <c r="AB3241" s="51"/>
      <c r="AC3241" s="51"/>
      <c r="AD3241" s="51"/>
      <c r="AE3241" s="51"/>
      <c r="AF3241" s="51"/>
    </row>
    <row r="3242" spans="1:32">
      <c r="A3242" s="51"/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  <c r="AB3242" s="51"/>
      <c r="AC3242" s="51"/>
      <c r="AD3242" s="51"/>
      <c r="AE3242" s="51"/>
      <c r="AF3242" s="51"/>
    </row>
    <row r="3243" spans="1:32">
      <c r="A3243" s="51"/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  <c r="AB3243" s="51"/>
      <c r="AC3243" s="51"/>
      <c r="AD3243" s="51"/>
      <c r="AE3243" s="51"/>
      <c r="AF3243" s="51"/>
    </row>
    <row r="3244" spans="1:32">
      <c r="A3244" s="51"/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  <c r="AB3244" s="51"/>
      <c r="AC3244" s="51"/>
      <c r="AD3244" s="51"/>
      <c r="AE3244" s="51"/>
      <c r="AF3244" s="51"/>
    </row>
    <row r="3245" spans="1:32">
      <c r="A3245" s="51"/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  <c r="AB3245" s="51"/>
      <c r="AC3245" s="51"/>
      <c r="AD3245" s="51"/>
      <c r="AE3245" s="51"/>
      <c r="AF3245" s="51"/>
    </row>
    <row r="3246" spans="1:32">
      <c r="A3246" s="51"/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  <c r="AB3246" s="51"/>
      <c r="AC3246" s="51"/>
      <c r="AD3246" s="51"/>
      <c r="AE3246" s="51"/>
      <c r="AF3246" s="51"/>
    </row>
    <row r="3247" spans="1:32">
      <c r="A3247" s="51"/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  <c r="AB3247" s="51"/>
      <c r="AC3247" s="51"/>
      <c r="AD3247" s="51"/>
      <c r="AE3247" s="51"/>
      <c r="AF3247" s="51"/>
    </row>
    <row r="3248" spans="1:32">
      <c r="A3248" s="51"/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  <c r="AB3248" s="51"/>
      <c r="AC3248" s="51"/>
      <c r="AD3248" s="51"/>
      <c r="AE3248" s="51"/>
      <c r="AF3248" s="51"/>
    </row>
    <row r="3249" spans="1:32">
      <c r="A3249" s="51"/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  <c r="AB3249" s="51"/>
      <c r="AC3249" s="51"/>
      <c r="AD3249" s="51"/>
      <c r="AE3249" s="51"/>
      <c r="AF3249" s="51"/>
    </row>
    <row r="3250" spans="1:32">
      <c r="A3250" s="51"/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  <c r="AB3250" s="51"/>
      <c r="AC3250" s="51"/>
      <c r="AD3250" s="51"/>
      <c r="AE3250" s="51"/>
      <c r="AF3250" s="51"/>
    </row>
    <row r="3251" spans="1:32">
      <c r="A3251" s="51"/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  <c r="AB3251" s="51"/>
      <c r="AC3251" s="51"/>
      <c r="AD3251" s="51"/>
      <c r="AE3251" s="51"/>
      <c r="AF3251" s="51"/>
    </row>
    <row r="3252" spans="1:32">
      <c r="A3252" s="51"/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  <c r="AB3252" s="51"/>
      <c r="AC3252" s="51"/>
      <c r="AD3252" s="51"/>
      <c r="AE3252" s="51"/>
      <c r="AF3252" s="51"/>
    </row>
    <row r="3253" spans="1:32">
      <c r="A3253" s="51"/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  <c r="AB3253" s="51"/>
      <c r="AC3253" s="51"/>
      <c r="AD3253" s="51"/>
      <c r="AE3253" s="51"/>
      <c r="AF3253" s="51"/>
    </row>
    <row r="3254" spans="1:32">
      <c r="A3254" s="51"/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  <c r="AB3254" s="51"/>
      <c r="AC3254" s="51"/>
      <c r="AD3254" s="51"/>
      <c r="AE3254" s="51"/>
      <c r="AF3254" s="51"/>
    </row>
    <row r="3255" spans="1:32">
      <c r="A3255" s="51"/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  <c r="AB3255" s="51"/>
      <c r="AC3255" s="51"/>
      <c r="AD3255" s="51"/>
      <c r="AE3255" s="51"/>
      <c r="AF3255" s="51"/>
    </row>
    <row r="3256" spans="1:32">
      <c r="A3256" s="51"/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  <c r="AB3256" s="51"/>
      <c r="AC3256" s="51"/>
      <c r="AD3256" s="51"/>
      <c r="AE3256" s="51"/>
      <c r="AF3256" s="51"/>
    </row>
    <row r="3257" spans="1:32">
      <c r="A3257" s="51"/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  <c r="AB3257" s="51"/>
      <c r="AC3257" s="51"/>
      <c r="AD3257" s="51"/>
      <c r="AE3257" s="51"/>
      <c r="AF3257" s="51"/>
    </row>
    <row r="3258" spans="1:32">
      <c r="A3258" s="51"/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  <c r="AB3258" s="51"/>
      <c r="AC3258" s="51"/>
      <c r="AD3258" s="51"/>
      <c r="AE3258" s="51"/>
      <c r="AF3258" s="51"/>
    </row>
    <row r="3259" spans="1:32">
      <c r="A3259" s="51"/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  <c r="AB3259" s="51"/>
      <c r="AC3259" s="51"/>
      <c r="AD3259" s="51"/>
      <c r="AE3259" s="51"/>
      <c r="AF3259" s="51"/>
    </row>
    <row r="3260" spans="1:32">
      <c r="A3260" s="51"/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  <c r="AB3260" s="51"/>
      <c r="AC3260" s="51"/>
      <c r="AD3260" s="51"/>
      <c r="AE3260" s="51"/>
      <c r="AF3260" s="51"/>
    </row>
    <row r="3261" spans="1:32">
      <c r="A3261" s="51"/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  <c r="AB3261" s="51"/>
      <c r="AC3261" s="51"/>
      <c r="AD3261" s="51"/>
      <c r="AE3261" s="51"/>
      <c r="AF3261" s="51"/>
    </row>
    <row r="3262" spans="1:32">
      <c r="A3262" s="51"/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  <c r="AB3262" s="51"/>
      <c r="AC3262" s="51"/>
      <c r="AD3262" s="51"/>
      <c r="AE3262" s="51"/>
      <c r="AF3262" s="51"/>
    </row>
    <row r="3263" spans="1:32">
      <c r="A3263" s="51"/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  <c r="AB3263" s="51"/>
      <c r="AC3263" s="51"/>
      <c r="AD3263" s="51"/>
      <c r="AE3263" s="51"/>
      <c r="AF3263" s="51"/>
    </row>
    <row r="3264" spans="1:32">
      <c r="A3264" s="51"/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  <c r="AB3264" s="51"/>
      <c r="AC3264" s="51"/>
      <c r="AD3264" s="51"/>
      <c r="AE3264" s="51"/>
      <c r="AF3264" s="51"/>
    </row>
    <row r="3265" spans="1:32">
      <c r="A3265" s="51"/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  <c r="AB3265" s="51"/>
      <c r="AC3265" s="51"/>
      <c r="AD3265" s="51"/>
      <c r="AE3265" s="51"/>
      <c r="AF3265" s="51"/>
    </row>
    <row r="3266" spans="1:32">
      <c r="A3266" s="51"/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  <c r="AB3266" s="51"/>
      <c r="AC3266" s="51"/>
      <c r="AD3266" s="51"/>
      <c r="AE3266" s="51"/>
      <c r="AF3266" s="51"/>
    </row>
    <row r="3267" spans="1:32">
      <c r="A3267" s="51"/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  <c r="AB3267" s="51"/>
      <c r="AC3267" s="51"/>
      <c r="AD3267" s="51"/>
      <c r="AE3267" s="51"/>
      <c r="AF3267" s="51"/>
    </row>
    <row r="3268" spans="1:32">
      <c r="A3268" s="51"/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  <c r="AB3268" s="51"/>
      <c r="AC3268" s="51"/>
      <c r="AD3268" s="51"/>
      <c r="AE3268" s="51"/>
      <c r="AF3268" s="51"/>
    </row>
    <row r="3269" spans="1:32">
      <c r="A3269" s="51"/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  <c r="AB3269" s="51"/>
      <c r="AC3269" s="51"/>
      <c r="AD3269" s="51"/>
      <c r="AE3269" s="51"/>
      <c r="AF3269" s="51"/>
    </row>
    <row r="3270" spans="1:32">
      <c r="A3270" s="51"/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  <c r="AB3270" s="51"/>
      <c r="AC3270" s="51"/>
      <c r="AD3270" s="51"/>
      <c r="AE3270" s="51"/>
      <c r="AF3270" s="51"/>
    </row>
    <row r="3271" spans="1:32">
      <c r="A3271" s="51"/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  <c r="AB3271" s="51"/>
      <c r="AC3271" s="51"/>
      <c r="AD3271" s="51"/>
      <c r="AE3271" s="51"/>
      <c r="AF3271" s="51"/>
    </row>
    <row r="3272" spans="1:32">
      <c r="A3272" s="51"/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  <c r="AB3272" s="51"/>
      <c r="AC3272" s="51"/>
      <c r="AD3272" s="51"/>
      <c r="AE3272" s="51"/>
      <c r="AF3272" s="51"/>
    </row>
    <row r="3273" spans="1:32">
      <c r="A3273" s="51"/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  <c r="AB3273" s="51"/>
      <c r="AC3273" s="51"/>
      <c r="AD3273" s="51"/>
      <c r="AE3273" s="51"/>
      <c r="AF3273" s="51"/>
    </row>
    <row r="3274" spans="1:32">
      <c r="A3274" s="51"/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  <c r="AB3274" s="51"/>
      <c r="AC3274" s="51"/>
      <c r="AD3274" s="51"/>
      <c r="AE3274" s="51"/>
      <c r="AF3274" s="51"/>
    </row>
    <row r="3275" spans="1:32">
      <c r="A3275" s="51"/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  <c r="AB3275" s="51"/>
      <c r="AC3275" s="51"/>
      <c r="AD3275" s="51"/>
      <c r="AE3275" s="51"/>
      <c r="AF3275" s="51"/>
    </row>
    <row r="3276" spans="1:32">
      <c r="A3276" s="51"/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  <c r="AB3276" s="51"/>
      <c r="AC3276" s="51"/>
      <c r="AD3276" s="51"/>
      <c r="AE3276" s="51"/>
      <c r="AF3276" s="51"/>
    </row>
    <row r="3277" spans="1:32">
      <c r="A3277" s="51"/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  <c r="AB3277" s="51"/>
      <c r="AC3277" s="51"/>
      <c r="AD3277" s="51"/>
      <c r="AE3277" s="51"/>
      <c r="AF3277" s="51"/>
    </row>
    <row r="3278" spans="1:32">
      <c r="A3278" s="51"/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  <c r="AB3278" s="51"/>
      <c r="AC3278" s="51"/>
      <c r="AD3278" s="51"/>
      <c r="AE3278" s="51"/>
      <c r="AF3278" s="51"/>
    </row>
    <row r="3279" spans="1:32">
      <c r="A3279" s="51"/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  <c r="AB3279" s="51"/>
      <c r="AC3279" s="51"/>
      <c r="AD3279" s="51"/>
      <c r="AE3279" s="51"/>
      <c r="AF3279" s="51"/>
    </row>
    <row r="3280" spans="1:32">
      <c r="A3280" s="51"/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  <c r="AB3280" s="51"/>
      <c r="AC3280" s="51"/>
      <c r="AD3280" s="51"/>
      <c r="AE3280" s="51"/>
      <c r="AF3280" s="51"/>
    </row>
    <row r="3281" spans="1:32">
      <c r="A3281" s="51"/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  <c r="AB3281" s="51"/>
      <c r="AC3281" s="51"/>
      <c r="AD3281" s="51"/>
      <c r="AE3281" s="51"/>
      <c r="AF3281" s="51"/>
    </row>
    <row r="3282" spans="1:32">
      <c r="A3282" s="51"/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  <c r="AB3282" s="51"/>
      <c r="AC3282" s="51"/>
      <c r="AD3282" s="51"/>
      <c r="AE3282" s="51"/>
      <c r="AF3282" s="51"/>
    </row>
    <row r="3283" spans="1:32">
      <c r="A3283" s="51"/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  <c r="AB3283" s="51"/>
      <c r="AC3283" s="51"/>
      <c r="AD3283" s="51"/>
      <c r="AE3283" s="51"/>
      <c r="AF3283" s="51"/>
    </row>
    <row r="3284" spans="1:32">
      <c r="A3284" s="51"/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  <c r="AB3284" s="51"/>
      <c r="AC3284" s="51"/>
      <c r="AD3284" s="51"/>
      <c r="AE3284" s="51"/>
      <c r="AF3284" s="51"/>
    </row>
    <row r="3285" spans="1:32">
      <c r="A3285" s="51"/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  <c r="AB3285" s="51"/>
      <c r="AC3285" s="51"/>
      <c r="AD3285" s="51"/>
      <c r="AE3285" s="51"/>
      <c r="AF3285" s="51"/>
    </row>
    <row r="3286" spans="1:32">
      <c r="A3286" s="51"/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  <c r="AB3286" s="51"/>
      <c r="AC3286" s="51"/>
      <c r="AD3286" s="51"/>
      <c r="AE3286" s="51"/>
      <c r="AF3286" s="51"/>
    </row>
    <row r="3287" spans="1:32">
      <c r="A3287" s="51"/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  <c r="AB3287" s="51"/>
      <c r="AC3287" s="51"/>
      <c r="AD3287" s="51"/>
      <c r="AE3287" s="51"/>
      <c r="AF3287" s="51"/>
    </row>
    <row r="3288" spans="1:32">
      <c r="A3288" s="51"/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  <c r="AB3288" s="51"/>
      <c r="AC3288" s="51"/>
      <c r="AD3288" s="51"/>
      <c r="AE3288" s="51"/>
      <c r="AF3288" s="51"/>
    </row>
    <row r="3289" spans="1:32">
      <c r="A3289" s="51"/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  <c r="AB3289" s="51"/>
      <c r="AC3289" s="51"/>
      <c r="AD3289" s="51"/>
      <c r="AE3289" s="51"/>
      <c r="AF3289" s="51"/>
    </row>
    <row r="3290" spans="1:32">
      <c r="A3290" s="51"/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  <c r="AB3290" s="51"/>
      <c r="AC3290" s="51"/>
      <c r="AD3290" s="51"/>
      <c r="AE3290" s="51"/>
      <c r="AF3290" s="51"/>
    </row>
    <row r="3291" spans="1:32">
      <c r="A3291" s="51"/>
      <c r="B3291" s="51"/>
      <c r="C3291" s="51"/>
      <c r="D3291" s="51"/>
      <c r="E3291" s="51"/>
      <c r="F3291" s="51"/>
      <c r="G3291" s="51"/>
      <c r="H3291" s="51"/>
      <c r="I3291" s="51"/>
      <c r="J3291" s="51"/>
      <c r="K3291" s="51"/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  <c r="AB3291" s="51"/>
      <c r="AC3291" s="51"/>
      <c r="AD3291" s="51"/>
      <c r="AE3291" s="51"/>
      <c r="AF3291" s="51"/>
    </row>
    <row r="3292" spans="1:32">
      <c r="A3292" s="51"/>
      <c r="B3292" s="51"/>
      <c r="C3292" s="51"/>
      <c r="D3292" s="51"/>
      <c r="E3292" s="51"/>
      <c r="F3292" s="51"/>
      <c r="G3292" s="51"/>
      <c r="H3292" s="51"/>
      <c r="I3292" s="51"/>
      <c r="J3292" s="51"/>
      <c r="K3292" s="51"/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  <c r="AB3292" s="51"/>
      <c r="AC3292" s="51"/>
      <c r="AD3292" s="51"/>
      <c r="AE3292" s="51"/>
      <c r="AF3292" s="51"/>
    </row>
    <row r="3293" spans="1:32">
      <c r="A3293" s="51"/>
      <c r="B3293" s="51"/>
      <c r="C3293" s="51"/>
      <c r="D3293" s="51"/>
      <c r="E3293" s="51"/>
      <c r="F3293" s="51"/>
      <c r="G3293" s="51"/>
      <c r="H3293" s="51"/>
      <c r="I3293" s="51"/>
      <c r="J3293" s="51"/>
      <c r="K3293" s="51"/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  <c r="AB3293" s="51"/>
      <c r="AC3293" s="51"/>
      <c r="AD3293" s="51"/>
      <c r="AE3293" s="51"/>
      <c r="AF3293" s="51"/>
    </row>
    <row r="3294" spans="1:32">
      <c r="A3294" s="51"/>
      <c r="B3294" s="51"/>
      <c r="C3294" s="51"/>
      <c r="D3294" s="51"/>
      <c r="E3294" s="51"/>
      <c r="F3294" s="51"/>
      <c r="G3294" s="51"/>
      <c r="H3294" s="51"/>
      <c r="I3294" s="51"/>
      <c r="J3294" s="51"/>
      <c r="K3294" s="51"/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  <c r="AB3294" s="51"/>
      <c r="AC3294" s="51"/>
      <c r="AD3294" s="51"/>
      <c r="AE3294" s="51"/>
      <c r="AF3294" s="51"/>
    </row>
    <row r="3295" spans="1:32">
      <c r="A3295" s="51"/>
      <c r="B3295" s="51"/>
      <c r="C3295" s="51"/>
      <c r="D3295" s="51"/>
      <c r="E3295" s="51"/>
      <c r="F3295" s="51"/>
      <c r="G3295" s="51"/>
      <c r="H3295" s="51"/>
      <c r="I3295" s="51"/>
      <c r="J3295" s="51"/>
      <c r="K3295" s="51"/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  <c r="AB3295" s="51"/>
      <c r="AC3295" s="51"/>
      <c r="AD3295" s="51"/>
      <c r="AE3295" s="51"/>
      <c r="AF3295" s="51"/>
    </row>
    <row r="3296" spans="1:32">
      <c r="A3296" s="51"/>
      <c r="B3296" s="51"/>
      <c r="C3296" s="51"/>
      <c r="D3296" s="51"/>
      <c r="E3296" s="51"/>
      <c r="F3296" s="51"/>
      <c r="G3296" s="51"/>
      <c r="H3296" s="51"/>
      <c r="I3296" s="51"/>
      <c r="J3296" s="51"/>
      <c r="K3296" s="51"/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  <c r="AB3296" s="51"/>
      <c r="AC3296" s="51"/>
      <c r="AD3296" s="51"/>
      <c r="AE3296" s="51"/>
      <c r="AF3296" s="51"/>
    </row>
    <row r="3297" spans="1:32">
      <c r="A3297" s="51"/>
      <c r="B3297" s="51"/>
      <c r="C3297" s="51"/>
      <c r="D3297" s="51"/>
      <c r="E3297" s="51"/>
      <c r="F3297" s="51"/>
      <c r="G3297" s="51"/>
      <c r="H3297" s="51"/>
      <c r="I3297" s="51"/>
      <c r="J3297" s="51"/>
      <c r="K3297" s="51"/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  <c r="AB3297" s="51"/>
      <c r="AC3297" s="51"/>
      <c r="AD3297" s="51"/>
      <c r="AE3297" s="51"/>
      <c r="AF3297" s="51"/>
    </row>
    <row r="3298" spans="1:32">
      <c r="A3298" s="51"/>
      <c r="B3298" s="51"/>
      <c r="C3298" s="51"/>
      <c r="D3298" s="51"/>
      <c r="E3298" s="51"/>
      <c r="F3298" s="51"/>
      <c r="G3298" s="51"/>
      <c r="H3298" s="51"/>
      <c r="I3298" s="51"/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  <c r="AB3298" s="51"/>
      <c r="AC3298" s="51"/>
      <c r="AD3298" s="51"/>
      <c r="AE3298" s="51"/>
      <c r="AF3298" s="51"/>
    </row>
    <row r="3299" spans="1:32">
      <c r="A3299" s="51"/>
      <c r="B3299" s="51"/>
      <c r="C3299" s="51"/>
      <c r="D3299" s="51"/>
      <c r="E3299" s="51"/>
      <c r="F3299" s="51"/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  <c r="AB3299" s="51"/>
      <c r="AC3299" s="51"/>
      <c r="AD3299" s="51"/>
      <c r="AE3299" s="51"/>
      <c r="AF3299" s="51"/>
    </row>
    <row r="3300" spans="1:32">
      <c r="A3300" s="51"/>
      <c r="B3300" s="51"/>
      <c r="C3300" s="51"/>
      <c r="D3300" s="51"/>
      <c r="E3300" s="51"/>
      <c r="F3300" s="51"/>
      <c r="G3300" s="51"/>
      <c r="H3300" s="51"/>
      <c r="I3300" s="51"/>
      <c r="J3300" s="51"/>
      <c r="K3300" s="51"/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  <c r="AB3300" s="51"/>
      <c r="AC3300" s="51"/>
      <c r="AD3300" s="51"/>
      <c r="AE3300" s="51"/>
      <c r="AF3300" s="51"/>
    </row>
    <row r="3301" spans="1:32">
      <c r="A3301" s="51"/>
      <c r="B3301" s="51"/>
      <c r="C3301" s="51"/>
      <c r="D3301" s="51"/>
      <c r="E3301" s="51"/>
      <c r="F3301" s="51"/>
      <c r="G3301" s="51"/>
      <c r="H3301" s="51"/>
      <c r="I3301" s="51"/>
      <c r="J3301" s="51"/>
      <c r="K3301" s="51"/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  <c r="AB3301" s="51"/>
      <c r="AC3301" s="51"/>
      <c r="AD3301" s="51"/>
      <c r="AE3301" s="51"/>
      <c r="AF3301" s="51"/>
    </row>
    <row r="3302" spans="1:32">
      <c r="A3302" s="51"/>
      <c r="B3302" s="51"/>
      <c r="C3302" s="51"/>
      <c r="D3302" s="51"/>
      <c r="E3302" s="51"/>
      <c r="F3302" s="51"/>
      <c r="G3302" s="51"/>
      <c r="H3302" s="51"/>
      <c r="I3302" s="51"/>
      <c r="J3302" s="51"/>
      <c r="K3302" s="51"/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  <c r="AB3302" s="51"/>
      <c r="AC3302" s="51"/>
      <c r="AD3302" s="51"/>
      <c r="AE3302" s="51"/>
      <c r="AF3302" s="51"/>
    </row>
    <row r="3303" spans="1:32">
      <c r="A3303" s="51"/>
      <c r="B3303" s="51"/>
      <c r="C3303" s="51"/>
      <c r="D3303" s="51"/>
      <c r="E3303" s="51"/>
      <c r="F3303" s="51"/>
      <c r="G3303" s="51"/>
      <c r="H3303" s="51"/>
      <c r="I3303" s="51"/>
      <c r="J3303" s="51"/>
      <c r="K3303" s="51"/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  <c r="AB3303" s="51"/>
      <c r="AC3303" s="51"/>
      <c r="AD3303" s="51"/>
      <c r="AE3303" s="51"/>
      <c r="AF3303" s="51"/>
    </row>
    <row r="3304" spans="1:32">
      <c r="A3304" s="51"/>
      <c r="B3304" s="51"/>
      <c r="C3304" s="51"/>
      <c r="D3304" s="51"/>
      <c r="E3304" s="51"/>
      <c r="F3304" s="51"/>
      <c r="G3304" s="51"/>
      <c r="H3304" s="51"/>
      <c r="I3304" s="51"/>
      <c r="J3304" s="51"/>
      <c r="K3304" s="51"/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  <c r="AB3304" s="51"/>
      <c r="AC3304" s="51"/>
      <c r="AD3304" s="51"/>
      <c r="AE3304" s="51"/>
      <c r="AF3304" s="51"/>
    </row>
    <row r="3305" spans="1:32">
      <c r="A3305" s="51"/>
      <c r="B3305" s="51"/>
      <c r="C3305" s="51"/>
      <c r="D3305" s="51"/>
      <c r="E3305" s="51"/>
      <c r="F3305" s="51"/>
      <c r="G3305" s="51"/>
      <c r="H3305" s="51"/>
      <c r="I3305" s="51"/>
      <c r="J3305" s="51"/>
      <c r="K3305" s="51"/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  <c r="AB3305" s="51"/>
      <c r="AC3305" s="51"/>
      <c r="AD3305" s="51"/>
      <c r="AE3305" s="51"/>
      <c r="AF3305" s="51"/>
    </row>
    <row r="3306" spans="1:32">
      <c r="A3306" s="51"/>
      <c r="B3306" s="51"/>
      <c r="C3306" s="51"/>
      <c r="D3306" s="51"/>
      <c r="E3306" s="51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  <c r="AB3306" s="51"/>
      <c r="AC3306" s="51"/>
      <c r="AD3306" s="51"/>
      <c r="AE3306" s="51"/>
      <c r="AF3306" s="51"/>
    </row>
    <row r="3307" spans="1:32">
      <c r="A3307" s="51"/>
      <c r="B3307" s="51"/>
      <c r="C3307" s="51"/>
      <c r="D3307" s="51"/>
      <c r="E3307" s="51"/>
      <c r="F3307" s="51"/>
      <c r="G3307" s="51"/>
      <c r="H3307" s="51"/>
      <c r="I3307" s="51"/>
      <c r="J3307" s="51"/>
      <c r="K3307" s="51"/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  <c r="AB3307" s="51"/>
      <c r="AC3307" s="51"/>
      <c r="AD3307" s="51"/>
      <c r="AE3307" s="51"/>
      <c r="AF3307" s="51"/>
    </row>
    <row r="3308" spans="1:32">
      <c r="A3308" s="51"/>
      <c r="B3308" s="51"/>
      <c r="C3308" s="51"/>
      <c r="D3308" s="51"/>
      <c r="E3308" s="51"/>
      <c r="F3308" s="51"/>
      <c r="G3308" s="51"/>
      <c r="H3308" s="51"/>
      <c r="I3308" s="51"/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  <c r="AB3308" s="51"/>
      <c r="AC3308" s="51"/>
      <c r="AD3308" s="51"/>
      <c r="AE3308" s="51"/>
      <c r="AF3308" s="51"/>
    </row>
    <row r="3309" spans="1:32">
      <c r="A3309" s="51"/>
      <c r="B3309" s="51"/>
      <c r="C3309" s="51"/>
      <c r="D3309" s="51"/>
      <c r="E3309" s="51"/>
      <c r="F3309" s="51"/>
      <c r="G3309" s="51"/>
      <c r="H3309" s="51"/>
      <c r="I3309" s="51"/>
      <c r="J3309" s="51"/>
      <c r="K3309" s="51"/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  <c r="AB3309" s="51"/>
      <c r="AC3309" s="51"/>
      <c r="AD3309" s="51"/>
      <c r="AE3309" s="51"/>
      <c r="AF3309" s="51"/>
    </row>
    <row r="3310" spans="1:32">
      <c r="A3310" s="51"/>
      <c r="B3310" s="51"/>
      <c r="C3310" s="51"/>
      <c r="D3310" s="51"/>
      <c r="E3310" s="51"/>
      <c r="F3310" s="51"/>
      <c r="G3310" s="51"/>
      <c r="H3310" s="51"/>
      <c r="I3310" s="51"/>
      <c r="J3310" s="51"/>
      <c r="K3310" s="51"/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  <c r="AB3310" s="51"/>
      <c r="AC3310" s="51"/>
      <c r="AD3310" s="51"/>
      <c r="AE3310" s="51"/>
      <c r="AF3310" s="51"/>
    </row>
    <row r="3311" spans="1:32">
      <c r="A3311" s="51"/>
      <c r="B3311" s="51"/>
      <c r="C3311" s="51"/>
      <c r="D3311" s="51"/>
      <c r="E3311" s="51"/>
      <c r="F3311" s="51"/>
      <c r="G3311" s="51"/>
      <c r="H3311" s="51"/>
      <c r="I3311" s="51"/>
      <c r="J3311" s="51"/>
      <c r="K3311" s="51"/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  <c r="AB3311" s="51"/>
      <c r="AC3311" s="51"/>
      <c r="AD3311" s="51"/>
      <c r="AE3311" s="51"/>
      <c r="AF3311" s="51"/>
    </row>
    <row r="3312" spans="1:32">
      <c r="A3312" s="51"/>
      <c r="B3312" s="51"/>
      <c r="C3312" s="51"/>
      <c r="D3312" s="51"/>
      <c r="E3312" s="51"/>
      <c r="F3312" s="51"/>
      <c r="G3312" s="51"/>
      <c r="H3312" s="51"/>
      <c r="I3312" s="51"/>
      <c r="J3312" s="51"/>
      <c r="K3312" s="51"/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  <c r="AB3312" s="51"/>
      <c r="AC3312" s="51"/>
      <c r="AD3312" s="51"/>
      <c r="AE3312" s="51"/>
      <c r="AF3312" s="51"/>
    </row>
    <row r="3313" spans="1:32">
      <c r="A3313" s="51"/>
      <c r="B3313" s="51"/>
      <c r="C3313" s="51"/>
      <c r="D3313" s="51"/>
      <c r="E3313" s="51"/>
      <c r="F3313" s="51"/>
      <c r="G3313" s="51"/>
      <c r="H3313" s="51"/>
      <c r="I3313" s="51"/>
      <c r="J3313" s="51"/>
      <c r="K3313" s="51"/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  <c r="AB3313" s="51"/>
      <c r="AC3313" s="51"/>
      <c r="AD3313" s="51"/>
      <c r="AE3313" s="51"/>
      <c r="AF3313" s="51"/>
    </row>
    <row r="3314" spans="1:32">
      <c r="A3314" s="51"/>
      <c r="B3314" s="51"/>
      <c r="C3314" s="51"/>
      <c r="D3314" s="51"/>
      <c r="E3314" s="51"/>
      <c r="F3314" s="51"/>
      <c r="G3314" s="51"/>
      <c r="H3314" s="51"/>
      <c r="I3314" s="51"/>
      <c r="J3314" s="51"/>
      <c r="K3314" s="51"/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  <c r="AB3314" s="51"/>
      <c r="AC3314" s="51"/>
      <c r="AD3314" s="51"/>
      <c r="AE3314" s="51"/>
      <c r="AF3314" s="51"/>
    </row>
    <row r="3315" spans="1:32">
      <c r="A3315" s="51"/>
      <c r="B3315" s="51"/>
      <c r="C3315" s="51"/>
      <c r="D3315" s="51"/>
      <c r="E3315" s="51"/>
      <c r="F3315" s="51"/>
      <c r="G3315" s="51"/>
      <c r="H3315" s="51"/>
      <c r="I3315" s="51"/>
      <c r="J3315" s="51"/>
      <c r="K3315" s="51"/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  <c r="AB3315" s="51"/>
      <c r="AC3315" s="51"/>
      <c r="AD3315" s="51"/>
      <c r="AE3315" s="51"/>
      <c r="AF3315" s="51"/>
    </row>
    <row r="3316" spans="1:32">
      <c r="A3316" s="51"/>
      <c r="B3316" s="51"/>
      <c r="C3316" s="51"/>
      <c r="D3316" s="51"/>
      <c r="E3316" s="51"/>
      <c r="F3316" s="51"/>
      <c r="G3316" s="51"/>
      <c r="H3316" s="51"/>
      <c r="I3316" s="51"/>
      <c r="J3316" s="51"/>
      <c r="K3316" s="51"/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  <c r="AB3316" s="51"/>
      <c r="AC3316" s="51"/>
      <c r="AD3316" s="51"/>
      <c r="AE3316" s="51"/>
      <c r="AF3316" s="51"/>
    </row>
    <row r="3317" spans="1:32">
      <c r="A3317" s="51"/>
      <c r="B3317" s="51"/>
      <c r="C3317" s="51"/>
      <c r="D3317" s="51"/>
      <c r="E3317" s="51"/>
      <c r="F3317" s="51"/>
      <c r="G3317" s="51"/>
      <c r="H3317" s="51"/>
      <c r="I3317" s="51"/>
      <c r="J3317" s="51"/>
      <c r="K3317" s="51"/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  <c r="AB3317" s="51"/>
      <c r="AC3317" s="51"/>
      <c r="AD3317" s="51"/>
      <c r="AE3317" s="51"/>
      <c r="AF3317" s="51"/>
    </row>
    <row r="3318" spans="1:32">
      <c r="A3318" s="51"/>
      <c r="B3318" s="51"/>
      <c r="C3318" s="51"/>
      <c r="D3318" s="51"/>
      <c r="E3318" s="51"/>
      <c r="F3318" s="51"/>
      <c r="G3318" s="51"/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  <c r="AB3318" s="51"/>
      <c r="AC3318" s="51"/>
      <c r="AD3318" s="51"/>
      <c r="AE3318" s="51"/>
      <c r="AF3318" s="51"/>
    </row>
    <row r="3319" spans="1:32">
      <c r="A3319" s="51"/>
      <c r="B3319" s="51"/>
      <c r="C3319" s="51"/>
      <c r="D3319" s="51"/>
      <c r="E3319" s="51"/>
      <c r="F3319" s="51"/>
      <c r="G3319" s="51"/>
      <c r="H3319" s="51"/>
      <c r="I3319" s="51"/>
      <c r="J3319" s="51"/>
      <c r="K3319" s="51"/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  <c r="AB3319" s="51"/>
      <c r="AC3319" s="51"/>
      <c r="AD3319" s="51"/>
      <c r="AE3319" s="51"/>
      <c r="AF3319" s="51"/>
    </row>
    <row r="3320" spans="1:32">
      <c r="A3320" s="51"/>
      <c r="B3320" s="51"/>
      <c r="C3320" s="51"/>
      <c r="D3320" s="51"/>
      <c r="E3320" s="51"/>
      <c r="F3320" s="51"/>
      <c r="G3320" s="51"/>
      <c r="H3320" s="51"/>
      <c r="I3320" s="51"/>
      <c r="J3320" s="51"/>
      <c r="K3320" s="51"/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  <c r="AB3320" s="51"/>
      <c r="AC3320" s="51"/>
      <c r="AD3320" s="51"/>
      <c r="AE3320" s="51"/>
      <c r="AF3320" s="51"/>
    </row>
    <row r="3321" spans="1:32">
      <c r="A3321" s="51"/>
      <c r="B3321" s="51"/>
      <c r="C3321" s="51"/>
      <c r="D3321" s="51"/>
      <c r="E3321" s="51"/>
      <c r="F3321" s="51"/>
      <c r="G3321" s="51"/>
      <c r="H3321" s="51"/>
      <c r="I3321" s="51"/>
      <c r="J3321" s="51"/>
      <c r="K3321" s="51"/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  <c r="AB3321" s="51"/>
      <c r="AC3321" s="51"/>
      <c r="AD3321" s="51"/>
      <c r="AE3321" s="51"/>
      <c r="AF3321" s="51"/>
    </row>
    <row r="3322" spans="1:32">
      <c r="A3322" s="51"/>
      <c r="B3322" s="51"/>
      <c r="C3322" s="51"/>
      <c r="D3322" s="51"/>
      <c r="E3322" s="51"/>
      <c r="F3322" s="51"/>
      <c r="G3322" s="51"/>
      <c r="H3322" s="51"/>
      <c r="I3322" s="51"/>
      <c r="J3322" s="51"/>
      <c r="K3322" s="51"/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  <c r="AB3322" s="51"/>
      <c r="AC3322" s="51"/>
      <c r="AD3322" s="51"/>
      <c r="AE3322" s="51"/>
      <c r="AF3322" s="51"/>
    </row>
    <row r="3323" spans="1:32">
      <c r="A3323" s="51"/>
      <c r="B3323" s="51"/>
      <c r="C3323" s="51"/>
      <c r="D3323" s="51"/>
      <c r="E3323" s="51"/>
      <c r="F3323" s="51"/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  <c r="AB3323" s="51"/>
      <c r="AC3323" s="51"/>
      <c r="AD3323" s="51"/>
      <c r="AE3323" s="51"/>
      <c r="AF3323" s="51"/>
    </row>
    <row r="3324" spans="1:32">
      <c r="A3324" s="51"/>
      <c r="B3324" s="51"/>
      <c r="C3324" s="51"/>
      <c r="D3324" s="51"/>
      <c r="E3324" s="51"/>
      <c r="F3324" s="51"/>
      <c r="G3324" s="51"/>
      <c r="H3324" s="51"/>
      <c r="I3324" s="51"/>
      <c r="J3324" s="51"/>
      <c r="K3324" s="51"/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  <c r="AB3324" s="51"/>
      <c r="AC3324" s="51"/>
      <c r="AD3324" s="51"/>
      <c r="AE3324" s="51"/>
      <c r="AF3324" s="51"/>
    </row>
    <row r="3325" spans="1:32">
      <c r="A3325" s="51"/>
      <c r="B3325" s="51"/>
      <c r="C3325" s="51"/>
      <c r="D3325" s="51"/>
      <c r="E3325" s="51"/>
      <c r="F3325" s="51"/>
      <c r="G3325" s="51"/>
      <c r="H3325" s="51"/>
      <c r="I3325" s="51"/>
      <c r="J3325" s="51"/>
      <c r="K3325" s="51"/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  <c r="AB3325" s="51"/>
      <c r="AC3325" s="51"/>
      <c r="AD3325" s="51"/>
      <c r="AE3325" s="51"/>
      <c r="AF3325" s="51"/>
    </row>
    <row r="3326" spans="1:32">
      <c r="A3326" s="51"/>
      <c r="B3326" s="51"/>
      <c r="C3326" s="51"/>
      <c r="D3326" s="51"/>
      <c r="E3326" s="51"/>
      <c r="F3326" s="51"/>
      <c r="G3326" s="51"/>
      <c r="H3326" s="51"/>
      <c r="I3326" s="51"/>
      <c r="J3326" s="51"/>
      <c r="K3326" s="51"/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  <c r="AB3326" s="51"/>
      <c r="AC3326" s="51"/>
      <c r="AD3326" s="51"/>
      <c r="AE3326" s="51"/>
      <c r="AF3326" s="51"/>
    </row>
    <row r="3327" spans="1:32">
      <c r="A3327" s="51"/>
      <c r="B3327" s="51"/>
      <c r="C3327" s="51"/>
      <c r="D3327" s="51"/>
      <c r="E3327" s="51"/>
      <c r="F3327" s="51"/>
      <c r="G3327" s="51"/>
      <c r="H3327" s="51"/>
      <c r="I3327" s="51"/>
      <c r="J3327" s="51"/>
      <c r="K3327" s="51"/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  <c r="AB3327" s="51"/>
      <c r="AC3327" s="51"/>
      <c r="AD3327" s="51"/>
      <c r="AE3327" s="51"/>
      <c r="AF3327" s="51"/>
    </row>
    <row r="3328" spans="1:32">
      <c r="A3328" s="51"/>
      <c r="B3328" s="51"/>
      <c r="C3328" s="51"/>
      <c r="D3328" s="51"/>
      <c r="E3328" s="51"/>
      <c r="F3328" s="51"/>
      <c r="G3328" s="51"/>
      <c r="H3328" s="51"/>
      <c r="I3328" s="51"/>
      <c r="J3328" s="51"/>
      <c r="K3328" s="51"/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  <c r="AB3328" s="51"/>
      <c r="AC3328" s="51"/>
      <c r="AD3328" s="51"/>
      <c r="AE3328" s="51"/>
      <c r="AF3328" s="51"/>
    </row>
    <row r="3329" spans="1:32">
      <c r="A3329" s="51"/>
      <c r="B3329" s="51"/>
      <c r="C3329" s="51"/>
      <c r="D3329" s="51"/>
      <c r="E3329" s="51"/>
      <c r="F3329" s="51"/>
      <c r="G3329" s="51"/>
      <c r="H3329" s="51"/>
      <c r="I3329" s="51"/>
      <c r="J3329" s="51"/>
      <c r="K3329" s="51"/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  <c r="AB3329" s="51"/>
      <c r="AC3329" s="51"/>
      <c r="AD3329" s="51"/>
      <c r="AE3329" s="51"/>
      <c r="AF3329" s="51"/>
    </row>
    <row r="3330" spans="1:32">
      <c r="A3330" s="51"/>
      <c r="B3330" s="51"/>
      <c r="C3330" s="51"/>
      <c r="D3330" s="51"/>
      <c r="E3330" s="51"/>
      <c r="F3330" s="51"/>
      <c r="G3330" s="51"/>
      <c r="H3330" s="51"/>
      <c r="I3330" s="51"/>
      <c r="J3330" s="51"/>
      <c r="K3330" s="51"/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  <c r="AB3330" s="51"/>
      <c r="AC3330" s="51"/>
      <c r="AD3330" s="51"/>
      <c r="AE3330" s="51"/>
      <c r="AF3330" s="51"/>
    </row>
    <row r="3331" spans="1:32">
      <c r="A3331" s="51"/>
      <c r="B3331" s="51"/>
      <c r="C3331" s="51"/>
      <c r="D3331" s="51"/>
      <c r="E3331" s="51"/>
      <c r="F3331" s="51"/>
      <c r="G3331" s="51"/>
      <c r="H3331" s="51"/>
      <c r="I3331" s="51"/>
      <c r="J3331" s="51"/>
      <c r="K3331" s="51"/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  <c r="AB3331" s="51"/>
      <c r="AC3331" s="51"/>
      <c r="AD3331" s="51"/>
      <c r="AE3331" s="51"/>
      <c r="AF3331" s="51"/>
    </row>
    <row r="3332" spans="1:32">
      <c r="A3332" s="51"/>
      <c r="B3332" s="51"/>
      <c r="C3332" s="51"/>
      <c r="D3332" s="51"/>
      <c r="E3332" s="51"/>
      <c r="F3332" s="51"/>
      <c r="G3332" s="51"/>
      <c r="H3332" s="51"/>
      <c r="I3332" s="51"/>
      <c r="J3332" s="51"/>
      <c r="K3332" s="51"/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  <c r="AB3332" s="51"/>
      <c r="AC3332" s="51"/>
      <c r="AD3332" s="51"/>
      <c r="AE3332" s="51"/>
      <c r="AF3332" s="51"/>
    </row>
    <row r="3333" spans="1:32">
      <c r="A3333" s="51"/>
      <c r="B3333" s="51"/>
      <c r="C3333" s="51"/>
      <c r="D3333" s="51"/>
      <c r="E3333" s="51"/>
      <c r="F3333" s="51"/>
      <c r="G3333" s="51"/>
      <c r="H3333" s="51"/>
      <c r="I3333" s="51"/>
      <c r="J3333" s="51"/>
      <c r="K3333" s="51"/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  <c r="AB3333" s="51"/>
      <c r="AC3333" s="51"/>
      <c r="AD3333" s="51"/>
      <c r="AE3333" s="51"/>
      <c r="AF3333" s="51"/>
    </row>
    <row r="3334" spans="1:32">
      <c r="A3334" s="51"/>
      <c r="B3334" s="51"/>
      <c r="C3334" s="51"/>
      <c r="D3334" s="51"/>
      <c r="E3334" s="51"/>
      <c r="F3334" s="51"/>
      <c r="G3334" s="51"/>
      <c r="H3334" s="51"/>
      <c r="I3334" s="51"/>
      <c r="J3334" s="51"/>
      <c r="K3334" s="51"/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  <c r="AB3334" s="51"/>
      <c r="AC3334" s="51"/>
      <c r="AD3334" s="51"/>
      <c r="AE3334" s="51"/>
      <c r="AF3334" s="51"/>
    </row>
    <row r="3335" spans="1:32">
      <c r="A3335" s="51"/>
      <c r="B3335" s="51"/>
      <c r="C3335" s="51"/>
      <c r="D3335" s="51"/>
      <c r="E3335" s="51"/>
      <c r="F3335" s="51"/>
      <c r="G3335" s="51"/>
      <c r="H3335" s="51"/>
      <c r="I3335" s="51"/>
      <c r="J3335" s="51"/>
      <c r="K3335" s="51"/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  <c r="AB3335" s="51"/>
      <c r="AC3335" s="51"/>
      <c r="AD3335" s="51"/>
      <c r="AE3335" s="51"/>
      <c r="AF3335" s="51"/>
    </row>
    <row r="3336" spans="1:32">
      <c r="A3336" s="51"/>
      <c r="B3336" s="51"/>
      <c r="C3336" s="51"/>
      <c r="D3336" s="51"/>
      <c r="E3336" s="51"/>
      <c r="F3336" s="51"/>
      <c r="G3336" s="51"/>
      <c r="H3336" s="51"/>
      <c r="I3336" s="51"/>
      <c r="J3336" s="51"/>
      <c r="K3336" s="51"/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  <c r="AB3336" s="51"/>
      <c r="AC3336" s="51"/>
      <c r="AD3336" s="51"/>
      <c r="AE3336" s="51"/>
      <c r="AF3336" s="51"/>
    </row>
    <row r="3337" spans="1:32">
      <c r="A3337" s="51"/>
      <c r="B3337" s="51"/>
      <c r="C3337" s="51"/>
      <c r="D3337" s="51"/>
      <c r="E3337" s="51"/>
      <c r="F3337" s="51"/>
      <c r="G3337" s="51"/>
      <c r="H3337" s="51"/>
      <c r="I3337" s="51"/>
      <c r="J3337" s="51"/>
      <c r="K3337" s="51"/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  <c r="AB3337" s="51"/>
      <c r="AC3337" s="51"/>
      <c r="AD3337" s="51"/>
      <c r="AE3337" s="51"/>
      <c r="AF3337" s="51"/>
    </row>
    <row r="3338" spans="1:32">
      <c r="A3338" s="51"/>
      <c r="B3338" s="51"/>
      <c r="C3338" s="51"/>
      <c r="D3338" s="51"/>
      <c r="E3338" s="51"/>
      <c r="F3338" s="51"/>
      <c r="G3338" s="51"/>
      <c r="H3338" s="51"/>
      <c r="I3338" s="51"/>
      <c r="J3338" s="51"/>
      <c r="K3338" s="51"/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  <c r="AB3338" s="51"/>
      <c r="AC3338" s="51"/>
      <c r="AD3338" s="51"/>
      <c r="AE3338" s="51"/>
      <c r="AF3338" s="51"/>
    </row>
    <row r="3339" spans="1:32">
      <c r="A3339" s="51"/>
      <c r="B3339" s="51"/>
      <c r="C3339" s="51"/>
      <c r="D3339" s="51"/>
      <c r="E3339" s="51"/>
      <c r="F3339" s="51"/>
      <c r="G3339" s="51"/>
      <c r="H3339" s="51"/>
      <c r="I3339" s="51"/>
      <c r="J3339" s="51"/>
      <c r="K3339" s="51"/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  <c r="AB3339" s="51"/>
      <c r="AC3339" s="51"/>
      <c r="AD3339" s="51"/>
      <c r="AE3339" s="51"/>
      <c r="AF3339" s="51"/>
    </row>
    <row r="3340" spans="1:32">
      <c r="A3340" s="51"/>
      <c r="B3340" s="51"/>
      <c r="C3340" s="51"/>
      <c r="D3340" s="51"/>
      <c r="E3340" s="51"/>
      <c r="F3340" s="51"/>
      <c r="G3340" s="51"/>
      <c r="H3340" s="51"/>
      <c r="I3340" s="51"/>
      <c r="J3340" s="51"/>
      <c r="K3340" s="51"/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  <c r="AB3340" s="51"/>
      <c r="AC3340" s="51"/>
      <c r="AD3340" s="51"/>
      <c r="AE3340" s="51"/>
      <c r="AF3340" s="51"/>
    </row>
    <row r="3341" spans="1:32">
      <c r="A3341" s="51"/>
      <c r="B3341" s="51"/>
      <c r="C3341" s="51"/>
      <c r="D3341" s="51"/>
      <c r="E3341" s="51"/>
      <c r="F3341" s="51"/>
      <c r="G3341" s="51"/>
      <c r="H3341" s="51"/>
      <c r="I3341" s="51"/>
      <c r="J3341" s="51"/>
      <c r="K3341" s="51"/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  <c r="AB3341" s="51"/>
      <c r="AC3341" s="51"/>
      <c r="AD3341" s="51"/>
      <c r="AE3341" s="51"/>
      <c r="AF3341" s="51"/>
    </row>
    <row r="3342" spans="1:32">
      <c r="A3342" s="51"/>
      <c r="B3342" s="51"/>
      <c r="C3342" s="51"/>
      <c r="D3342" s="51"/>
      <c r="E3342" s="51"/>
      <c r="F3342" s="51"/>
      <c r="G3342" s="51"/>
      <c r="H3342" s="51"/>
      <c r="I3342" s="51"/>
      <c r="J3342" s="51"/>
      <c r="K3342" s="51"/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  <c r="AB3342" s="51"/>
      <c r="AC3342" s="51"/>
      <c r="AD3342" s="51"/>
      <c r="AE3342" s="51"/>
      <c r="AF3342" s="51"/>
    </row>
    <row r="3343" spans="1:32">
      <c r="A3343" s="51"/>
      <c r="B3343" s="51"/>
      <c r="C3343" s="51"/>
      <c r="D3343" s="51"/>
      <c r="E3343" s="51"/>
      <c r="F3343" s="51"/>
      <c r="G3343" s="51"/>
      <c r="H3343" s="51"/>
      <c r="I3343" s="51"/>
      <c r="J3343" s="51"/>
      <c r="K3343" s="51"/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  <c r="AB3343" s="51"/>
      <c r="AC3343" s="51"/>
      <c r="AD3343" s="51"/>
      <c r="AE3343" s="51"/>
      <c r="AF3343" s="51"/>
    </row>
    <row r="3344" spans="1:32">
      <c r="A3344" s="51"/>
      <c r="B3344" s="51"/>
      <c r="C3344" s="51"/>
      <c r="D3344" s="51"/>
      <c r="E3344" s="51"/>
      <c r="F3344" s="51"/>
      <c r="G3344" s="51"/>
      <c r="H3344" s="51"/>
      <c r="I3344" s="51"/>
      <c r="J3344" s="51"/>
      <c r="K3344" s="51"/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  <c r="AB3344" s="51"/>
      <c r="AC3344" s="51"/>
      <c r="AD3344" s="51"/>
      <c r="AE3344" s="51"/>
      <c r="AF3344" s="51"/>
    </row>
    <row r="3345" spans="1:32">
      <c r="A3345" s="51"/>
      <c r="B3345" s="51"/>
      <c r="C3345" s="51"/>
      <c r="D3345" s="51"/>
      <c r="E3345" s="51"/>
      <c r="F3345" s="51"/>
      <c r="G3345" s="51"/>
      <c r="H3345" s="51"/>
      <c r="I3345" s="51"/>
      <c r="J3345" s="51"/>
      <c r="K3345" s="51"/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  <c r="AB3345" s="51"/>
      <c r="AC3345" s="51"/>
      <c r="AD3345" s="51"/>
      <c r="AE3345" s="51"/>
      <c r="AF3345" s="51"/>
    </row>
    <row r="3346" spans="1:32">
      <c r="A3346" s="51"/>
      <c r="B3346" s="51"/>
      <c r="C3346" s="51"/>
      <c r="D3346" s="51"/>
      <c r="E3346" s="51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  <c r="AB3346" s="51"/>
      <c r="AC3346" s="51"/>
      <c r="AD3346" s="51"/>
      <c r="AE3346" s="51"/>
      <c r="AF3346" s="51"/>
    </row>
    <row r="3347" spans="1:32">
      <c r="A3347" s="51"/>
      <c r="B3347" s="51"/>
      <c r="C3347" s="51"/>
      <c r="D3347" s="51"/>
      <c r="E3347" s="51"/>
      <c r="F3347" s="51"/>
      <c r="G3347" s="51"/>
      <c r="H3347" s="51"/>
      <c r="I3347" s="51"/>
      <c r="J3347" s="51"/>
      <c r="K3347" s="51"/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  <c r="AB3347" s="51"/>
      <c r="AC3347" s="51"/>
      <c r="AD3347" s="51"/>
      <c r="AE3347" s="51"/>
      <c r="AF3347" s="51"/>
    </row>
    <row r="3348" spans="1:32">
      <c r="A3348" s="51"/>
      <c r="B3348" s="51"/>
      <c r="C3348" s="51"/>
      <c r="D3348" s="51"/>
      <c r="E3348" s="51"/>
      <c r="F3348" s="51"/>
      <c r="G3348" s="51"/>
      <c r="H3348" s="51"/>
      <c r="I3348" s="51"/>
      <c r="J3348" s="51"/>
      <c r="K3348" s="51"/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  <c r="AB3348" s="51"/>
      <c r="AC3348" s="51"/>
      <c r="AD3348" s="51"/>
      <c r="AE3348" s="51"/>
      <c r="AF3348" s="51"/>
    </row>
    <row r="3349" spans="1:32">
      <c r="A3349" s="51"/>
      <c r="B3349" s="51"/>
      <c r="C3349" s="51"/>
      <c r="D3349" s="51"/>
      <c r="E3349" s="51"/>
      <c r="F3349" s="51"/>
      <c r="G3349" s="51"/>
      <c r="H3349" s="51"/>
      <c r="I3349" s="51"/>
      <c r="J3349" s="51"/>
      <c r="K3349" s="51"/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  <c r="AB3349" s="51"/>
      <c r="AC3349" s="51"/>
      <c r="AD3349" s="51"/>
      <c r="AE3349" s="51"/>
      <c r="AF3349" s="51"/>
    </row>
    <row r="3350" spans="1:32">
      <c r="A3350" s="51"/>
      <c r="B3350" s="51"/>
      <c r="C3350" s="51"/>
      <c r="D3350" s="51"/>
      <c r="E3350" s="51"/>
      <c r="F3350" s="51"/>
      <c r="G3350" s="51"/>
      <c r="H3350" s="51"/>
      <c r="I3350" s="51"/>
      <c r="J3350" s="51"/>
      <c r="K3350" s="51"/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  <c r="AB3350" s="51"/>
      <c r="AC3350" s="51"/>
      <c r="AD3350" s="51"/>
      <c r="AE3350" s="51"/>
      <c r="AF3350" s="51"/>
    </row>
    <row r="3351" spans="1:32">
      <c r="A3351" s="51"/>
      <c r="B3351" s="51"/>
      <c r="C3351" s="51"/>
      <c r="D3351" s="51"/>
      <c r="E3351" s="51"/>
      <c r="F3351" s="51"/>
      <c r="G3351" s="51"/>
      <c r="H3351" s="51"/>
      <c r="I3351" s="51"/>
      <c r="J3351" s="51"/>
      <c r="K3351" s="51"/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  <c r="AB3351" s="51"/>
      <c r="AC3351" s="51"/>
      <c r="AD3351" s="51"/>
      <c r="AE3351" s="51"/>
      <c r="AF3351" s="51"/>
    </row>
    <row r="3352" spans="1:32">
      <c r="A3352" s="51"/>
      <c r="B3352" s="51"/>
      <c r="C3352" s="51"/>
      <c r="D3352" s="51"/>
      <c r="E3352" s="51"/>
      <c r="F3352" s="51"/>
      <c r="G3352" s="51"/>
      <c r="H3352" s="51"/>
      <c r="I3352" s="51"/>
      <c r="J3352" s="51"/>
      <c r="K3352" s="51"/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  <c r="AB3352" s="51"/>
      <c r="AC3352" s="51"/>
      <c r="AD3352" s="51"/>
      <c r="AE3352" s="51"/>
      <c r="AF3352" s="51"/>
    </row>
    <row r="3353" spans="1:32">
      <c r="A3353" s="51"/>
      <c r="B3353" s="51"/>
      <c r="C3353" s="51"/>
      <c r="D3353" s="51"/>
      <c r="E3353" s="51"/>
      <c r="F3353" s="51"/>
      <c r="G3353" s="51"/>
      <c r="H3353" s="51"/>
      <c r="I3353" s="51"/>
      <c r="J3353" s="51"/>
      <c r="K3353" s="51"/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  <c r="AB3353" s="51"/>
      <c r="AC3353" s="51"/>
      <c r="AD3353" s="51"/>
      <c r="AE3353" s="51"/>
      <c r="AF3353" s="51"/>
    </row>
    <row r="3354" spans="1:32">
      <c r="A3354" s="51"/>
      <c r="B3354" s="51"/>
      <c r="C3354" s="51"/>
      <c r="D3354" s="51"/>
      <c r="E3354" s="51"/>
      <c r="F3354" s="51"/>
      <c r="G3354" s="51"/>
      <c r="H3354" s="51"/>
      <c r="I3354" s="51"/>
      <c r="J3354" s="51"/>
      <c r="K3354" s="51"/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  <c r="AB3354" s="51"/>
      <c r="AC3354" s="51"/>
      <c r="AD3354" s="51"/>
      <c r="AE3354" s="51"/>
      <c r="AF3354" s="51"/>
    </row>
    <row r="3355" spans="1:32">
      <c r="A3355" s="51"/>
      <c r="B3355" s="51"/>
      <c r="C3355" s="51"/>
      <c r="D3355" s="51"/>
      <c r="E3355" s="51"/>
      <c r="F3355" s="51"/>
      <c r="G3355" s="51"/>
      <c r="H3355" s="51"/>
      <c r="I3355" s="51"/>
      <c r="J3355" s="51"/>
      <c r="K3355" s="51"/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  <c r="AB3355" s="51"/>
      <c r="AC3355" s="51"/>
      <c r="AD3355" s="51"/>
      <c r="AE3355" s="51"/>
      <c r="AF3355" s="51"/>
    </row>
    <row r="3356" spans="1:32">
      <c r="A3356" s="51"/>
      <c r="B3356" s="51"/>
      <c r="C3356" s="51"/>
      <c r="D3356" s="51"/>
      <c r="E3356" s="51"/>
      <c r="F3356" s="51"/>
      <c r="G3356" s="51"/>
      <c r="H3356" s="51"/>
      <c r="I3356" s="51"/>
      <c r="J3356" s="51"/>
      <c r="K3356" s="51"/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  <c r="AB3356" s="51"/>
      <c r="AC3356" s="51"/>
      <c r="AD3356" s="51"/>
      <c r="AE3356" s="51"/>
      <c r="AF3356" s="51"/>
    </row>
    <row r="3357" spans="1:32">
      <c r="A3357" s="51"/>
      <c r="B3357" s="51"/>
      <c r="C3357" s="51"/>
      <c r="D3357" s="51"/>
      <c r="E3357" s="51"/>
      <c r="F3357" s="51"/>
      <c r="G3357" s="51"/>
      <c r="H3357" s="51"/>
      <c r="I3357" s="51"/>
      <c r="J3357" s="51"/>
      <c r="K3357" s="51"/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  <c r="AB3357" s="51"/>
      <c r="AC3357" s="51"/>
      <c r="AD3357" s="51"/>
      <c r="AE3357" s="51"/>
      <c r="AF3357" s="51"/>
    </row>
    <row r="3358" spans="1:32">
      <c r="A3358" s="51"/>
      <c r="B3358" s="51"/>
      <c r="C3358" s="51"/>
      <c r="D3358" s="51"/>
      <c r="E3358" s="51"/>
      <c r="F3358" s="51"/>
      <c r="G3358" s="51"/>
      <c r="H3358" s="51"/>
      <c r="I3358" s="51"/>
      <c r="J3358" s="51"/>
      <c r="K3358" s="51"/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  <c r="AB3358" s="51"/>
      <c r="AC3358" s="51"/>
      <c r="AD3358" s="51"/>
      <c r="AE3358" s="51"/>
      <c r="AF3358" s="51"/>
    </row>
    <row r="3359" spans="1:32">
      <c r="A3359" s="51"/>
      <c r="B3359" s="51"/>
      <c r="C3359" s="51"/>
      <c r="D3359" s="51"/>
      <c r="E3359" s="51"/>
      <c r="F3359" s="51"/>
      <c r="G3359" s="51"/>
      <c r="H3359" s="51"/>
      <c r="I3359" s="51"/>
      <c r="J3359" s="51"/>
      <c r="K3359" s="51"/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  <c r="AB3359" s="51"/>
      <c r="AC3359" s="51"/>
      <c r="AD3359" s="51"/>
      <c r="AE3359" s="51"/>
      <c r="AF3359" s="51"/>
    </row>
    <row r="3360" spans="1:32">
      <c r="A3360" s="51"/>
      <c r="B3360" s="51"/>
      <c r="C3360" s="51"/>
      <c r="D3360" s="51"/>
      <c r="E3360" s="51"/>
      <c r="F3360" s="51"/>
      <c r="G3360" s="51"/>
      <c r="H3360" s="51"/>
      <c r="I3360" s="51"/>
      <c r="J3360" s="51"/>
      <c r="K3360" s="51"/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  <c r="AB3360" s="51"/>
      <c r="AC3360" s="51"/>
      <c r="AD3360" s="51"/>
      <c r="AE3360" s="51"/>
      <c r="AF3360" s="51"/>
    </row>
    <row r="3361" spans="1:32">
      <c r="A3361" s="51"/>
      <c r="B3361" s="51"/>
      <c r="C3361" s="51"/>
      <c r="D3361" s="51"/>
      <c r="E3361" s="51"/>
      <c r="F3361" s="51"/>
      <c r="G3361" s="51"/>
      <c r="H3361" s="51"/>
      <c r="I3361" s="51"/>
      <c r="J3361" s="51"/>
      <c r="K3361" s="51"/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  <c r="AB3361" s="51"/>
      <c r="AC3361" s="51"/>
      <c r="AD3361" s="51"/>
      <c r="AE3361" s="51"/>
      <c r="AF3361" s="51"/>
    </row>
    <row r="3362" spans="1:32">
      <c r="A3362" s="51"/>
      <c r="B3362" s="51"/>
      <c r="C3362" s="51"/>
      <c r="D3362" s="51"/>
      <c r="E3362" s="51"/>
      <c r="F3362" s="51"/>
      <c r="G3362" s="51"/>
      <c r="H3362" s="51"/>
      <c r="I3362" s="51"/>
      <c r="J3362" s="51"/>
      <c r="K3362" s="51"/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  <c r="AB3362" s="51"/>
      <c r="AC3362" s="51"/>
      <c r="AD3362" s="51"/>
      <c r="AE3362" s="51"/>
      <c r="AF3362" s="51"/>
    </row>
    <row r="3363" spans="1:32">
      <c r="A3363" s="51"/>
      <c r="B3363" s="51"/>
      <c r="C3363" s="51"/>
      <c r="D3363" s="51"/>
      <c r="E3363" s="51"/>
      <c r="F3363" s="51"/>
      <c r="G3363" s="51"/>
      <c r="H3363" s="51"/>
      <c r="I3363" s="51"/>
      <c r="J3363" s="51"/>
      <c r="K3363" s="51"/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  <c r="AB3363" s="51"/>
      <c r="AC3363" s="51"/>
      <c r="AD3363" s="51"/>
      <c r="AE3363" s="51"/>
      <c r="AF3363" s="51"/>
    </row>
    <row r="3364" spans="1:32">
      <c r="A3364" s="51"/>
      <c r="B3364" s="51"/>
      <c r="C3364" s="51"/>
      <c r="D3364" s="51"/>
      <c r="E3364" s="51"/>
      <c r="F3364" s="51"/>
      <c r="G3364" s="51"/>
      <c r="H3364" s="51"/>
      <c r="I3364" s="51"/>
      <c r="J3364" s="51"/>
      <c r="K3364" s="51"/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  <c r="AB3364" s="51"/>
      <c r="AC3364" s="51"/>
      <c r="AD3364" s="51"/>
      <c r="AE3364" s="51"/>
      <c r="AF3364" s="51"/>
    </row>
    <row r="3365" spans="1:32">
      <c r="A3365" s="51"/>
      <c r="B3365" s="51"/>
      <c r="C3365" s="51"/>
      <c r="D3365" s="51"/>
      <c r="E3365" s="51"/>
      <c r="F3365" s="51"/>
      <c r="G3365" s="51"/>
      <c r="H3365" s="51"/>
      <c r="I3365" s="51"/>
      <c r="J3365" s="51"/>
      <c r="K3365" s="51"/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  <c r="AB3365" s="51"/>
      <c r="AC3365" s="51"/>
      <c r="AD3365" s="51"/>
      <c r="AE3365" s="51"/>
      <c r="AF3365" s="51"/>
    </row>
    <row r="3366" spans="1:32">
      <c r="A3366" s="51"/>
      <c r="B3366" s="51"/>
      <c r="C3366" s="51"/>
      <c r="D3366" s="51"/>
      <c r="E3366" s="51"/>
      <c r="F3366" s="51"/>
      <c r="G3366" s="51"/>
      <c r="H3366" s="51"/>
      <c r="I3366" s="51"/>
      <c r="J3366" s="51"/>
      <c r="K3366" s="51"/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  <c r="AB3366" s="51"/>
      <c r="AC3366" s="51"/>
      <c r="AD3366" s="51"/>
      <c r="AE3366" s="51"/>
      <c r="AF3366" s="51"/>
    </row>
    <row r="3367" spans="1:32">
      <c r="A3367" s="51"/>
      <c r="B3367" s="51"/>
      <c r="C3367" s="51"/>
      <c r="D3367" s="51"/>
      <c r="E3367" s="51"/>
      <c r="F3367" s="51"/>
      <c r="G3367" s="51"/>
      <c r="H3367" s="51"/>
      <c r="I3367" s="51"/>
      <c r="J3367" s="51"/>
      <c r="K3367" s="51"/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  <c r="AB3367" s="51"/>
      <c r="AC3367" s="51"/>
      <c r="AD3367" s="51"/>
      <c r="AE3367" s="51"/>
      <c r="AF3367" s="51"/>
    </row>
    <row r="3368" spans="1:32">
      <c r="A3368" s="51"/>
      <c r="B3368" s="51"/>
      <c r="C3368" s="51"/>
      <c r="D3368" s="51"/>
      <c r="E3368" s="51"/>
      <c r="F3368" s="51"/>
      <c r="G3368" s="51"/>
      <c r="H3368" s="51"/>
      <c r="I3368" s="51"/>
      <c r="J3368" s="51"/>
      <c r="K3368" s="51"/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  <c r="AB3368" s="51"/>
      <c r="AC3368" s="51"/>
      <c r="AD3368" s="51"/>
      <c r="AE3368" s="51"/>
      <c r="AF3368" s="51"/>
    </row>
    <row r="3369" spans="1:32">
      <c r="A3369" s="51"/>
      <c r="B3369" s="51"/>
      <c r="C3369" s="51"/>
      <c r="D3369" s="51"/>
      <c r="E3369" s="51"/>
      <c r="F3369" s="51"/>
      <c r="G3369" s="51"/>
      <c r="H3369" s="51"/>
      <c r="I3369" s="51"/>
      <c r="J3369" s="51"/>
      <c r="K3369" s="51"/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  <c r="AB3369" s="51"/>
      <c r="AC3369" s="51"/>
      <c r="AD3369" s="51"/>
      <c r="AE3369" s="51"/>
      <c r="AF3369" s="51"/>
    </row>
    <row r="3370" spans="1:32">
      <c r="A3370" s="51"/>
      <c r="B3370" s="51"/>
      <c r="C3370" s="51"/>
      <c r="D3370" s="51"/>
      <c r="E3370" s="51"/>
      <c r="F3370" s="51"/>
      <c r="G3370" s="51"/>
      <c r="H3370" s="51"/>
      <c r="I3370" s="51"/>
      <c r="J3370" s="51"/>
      <c r="K3370" s="51"/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  <c r="AB3370" s="51"/>
      <c r="AC3370" s="51"/>
      <c r="AD3370" s="51"/>
      <c r="AE3370" s="51"/>
      <c r="AF3370" s="51"/>
    </row>
    <row r="3371" spans="1:32">
      <c r="A3371" s="51"/>
      <c r="B3371" s="51"/>
      <c r="C3371" s="51"/>
      <c r="D3371" s="51"/>
      <c r="E3371" s="51"/>
      <c r="F3371" s="51"/>
      <c r="G3371" s="51"/>
      <c r="H3371" s="51"/>
      <c r="I3371" s="51"/>
      <c r="J3371" s="51"/>
      <c r="K3371" s="51"/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  <c r="AB3371" s="51"/>
      <c r="AC3371" s="51"/>
      <c r="AD3371" s="51"/>
      <c r="AE3371" s="51"/>
      <c r="AF3371" s="51"/>
    </row>
    <row r="3372" spans="1:32">
      <c r="A3372" s="51"/>
      <c r="B3372" s="51"/>
      <c r="C3372" s="51"/>
      <c r="D3372" s="51"/>
      <c r="E3372" s="51"/>
      <c r="F3372" s="51"/>
      <c r="G3372" s="51"/>
      <c r="H3372" s="51"/>
      <c r="I3372" s="51"/>
      <c r="J3372" s="51"/>
      <c r="K3372" s="51"/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  <c r="AB3372" s="51"/>
      <c r="AC3372" s="51"/>
      <c r="AD3372" s="51"/>
      <c r="AE3372" s="51"/>
      <c r="AF3372" s="51"/>
    </row>
    <row r="3373" spans="1:32">
      <c r="A3373" s="51"/>
      <c r="B3373" s="51"/>
      <c r="C3373" s="51"/>
      <c r="D3373" s="51"/>
      <c r="E3373" s="51"/>
      <c r="F3373" s="51"/>
      <c r="G3373" s="51"/>
      <c r="H3373" s="51"/>
      <c r="I3373" s="51"/>
      <c r="J3373" s="51"/>
      <c r="K3373" s="51"/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  <c r="AB3373" s="51"/>
      <c r="AC3373" s="51"/>
      <c r="AD3373" s="51"/>
      <c r="AE3373" s="51"/>
      <c r="AF3373" s="51"/>
    </row>
    <row r="3374" spans="1:32">
      <c r="A3374" s="51"/>
      <c r="B3374" s="51"/>
      <c r="C3374" s="51"/>
      <c r="D3374" s="51"/>
      <c r="E3374" s="51"/>
      <c r="F3374" s="51"/>
      <c r="G3374" s="51"/>
      <c r="H3374" s="51"/>
      <c r="I3374" s="51"/>
      <c r="J3374" s="51"/>
      <c r="K3374" s="51"/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  <c r="AB3374" s="51"/>
      <c r="AC3374" s="51"/>
      <c r="AD3374" s="51"/>
      <c r="AE3374" s="51"/>
      <c r="AF3374" s="51"/>
    </row>
    <row r="3375" spans="1:32">
      <c r="A3375" s="51"/>
      <c r="B3375" s="51"/>
      <c r="C3375" s="51"/>
      <c r="D3375" s="51"/>
      <c r="E3375" s="51"/>
      <c r="F3375" s="51"/>
      <c r="G3375" s="51"/>
      <c r="H3375" s="51"/>
      <c r="I3375" s="51"/>
      <c r="J3375" s="51"/>
      <c r="K3375" s="51"/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  <c r="AB3375" s="51"/>
      <c r="AC3375" s="51"/>
      <c r="AD3375" s="51"/>
      <c r="AE3375" s="51"/>
      <c r="AF3375" s="51"/>
    </row>
    <row r="3376" spans="1:32">
      <c r="A3376" s="51"/>
      <c r="B3376" s="51"/>
      <c r="C3376" s="51"/>
      <c r="D3376" s="51"/>
      <c r="E3376" s="51"/>
      <c r="F3376" s="51"/>
      <c r="G3376" s="51"/>
      <c r="H3376" s="51"/>
      <c r="I3376" s="51"/>
      <c r="J3376" s="51"/>
      <c r="K3376" s="51"/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  <c r="AB3376" s="51"/>
      <c r="AC3376" s="51"/>
      <c r="AD3376" s="51"/>
      <c r="AE3376" s="51"/>
      <c r="AF3376" s="51"/>
    </row>
    <row r="3377" spans="1:32">
      <c r="A3377" s="51"/>
      <c r="B3377" s="51"/>
      <c r="C3377" s="51"/>
      <c r="D3377" s="51"/>
      <c r="E3377" s="51"/>
      <c r="F3377" s="51"/>
      <c r="G3377" s="51"/>
      <c r="H3377" s="51"/>
      <c r="I3377" s="51"/>
      <c r="J3377" s="51"/>
      <c r="K3377" s="51"/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  <c r="AB3377" s="51"/>
      <c r="AC3377" s="51"/>
      <c r="AD3377" s="51"/>
      <c r="AE3377" s="51"/>
      <c r="AF3377" s="51"/>
    </row>
    <row r="3378" spans="1:32">
      <c r="A3378" s="51"/>
      <c r="B3378" s="51"/>
      <c r="C3378" s="51"/>
      <c r="D3378" s="51"/>
      <c r="E3378" s="51"/>
      <c r="F3378" s="51"/>
      <c r="G3378" s="51"/>
      <c r="H3378" s="51"/>
      <c r="I3378" s="51"/>
      <c r="J3378" s="51"/>
      <c r="K3378" s="51"/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  <c r="AB3378" s="51"/>
      <c r="AC3378" s="51"/>
      <c r="AD3378" s="51"/>
      <c r="AE3378" s="51"/>
      <c r="AF3378" s="51"/>
    </row>
    <row r="3379" spans="1:32">
      <c r="A3379" s="51"/>
      <c r="B3379" s="51"/>
      <c r="C3379" s="51"/>
      <c r="D3379" s="51"/>
      <c r="E3379" s="51"/>
      <c r="F3379" s="51"/>
      <c r="G3379" s="51"/>
      <c r="H3379" s="51"/>
      <c r="I3379" s="51"/>
      <c r="J3379" s="51"/>
      <c r="K3379" s="51"/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  <c r="AB3379" s="51"/>
      <c r="AC3379" s="51"/>
      <c r="AD3379" s="51"/>
      <c r="AE3379" s="51"/>
      <c r="AF3379" s="51"/>
    </row>
    <row r="3380" spans="1:32">
      <c r="A3380" s="51"/>
      <c r="B3380" s="51"/>
      <c r="C3380" s="51"/>
      <c r="D3380" s="51"/>
      <c r="E3380" s="51"/>
      <c r="F3380" s="51"/>
      <c r="G3380" s="51"/>
      <c r="H3380" s="51"/>
      <c r="I3380" s="51"/>
      <c r="J3380" s="51"/>
      <c r="K3380" s="51"/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  <c r="AB3380" s="51"/>
      <c r="AC3380" s="51"/>
      <c r="AD3380" s="51"/>
      <c r="AE3380" s="51"/>
      <c r="AF3380" s="51"/>
    </row>
    <row r="3381" spans="1:32">
      <c r="A3381" s="51"/>
      <c r="B3381" s="51"/>
      <c r="C3381" s="51"/>
      <c r="D3381" s="51"/>
      <c r="E3381" s="51"/>
      <c r="F3381" s="51"/>
      <c r="G3381" s="51"/>
      <c r="H3381" s="51"/>
      <c r="I3381" s="51"/>
      <c r="J3381" s="51"/>
      <c r="K3381" s="51"/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  <c r="AB3381" s="51"/>
      <c r="AC3381" s="51"/>
      <c r="AD3381" s="51"/>
      <c r="AE3381" s="51"/>
      <c r="AF3381" s="51"/>
    </row>
    <row r="3382" spans="1:32">
      <c r="A3382" s="51"/>
      <c r="B3382" s="51"/>
      <c r="C3382" s="51"/>
      <c r="D3382" s="51"/>
      <c r="E3382" s="51"/>
      <c r="F3382" s="51"/>
      <c r="G3382" s="51"/>
      <c r="H3382" s="51"/>
      <c r="I3382" s="51"/>
      <c r="J3382" s="51"/>
      <c r="K3382" s="51"/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  <c r="AB3382" s="51"/>
      <c r="AC3382" s="51"/>
      <c r="AD3382" s="51"/>
      <c r="AE3382" s="51"/>
      <c r="AF3382" s="51"/>
    </row>
    <row r="3383" spans="1:32">
      <c r="A3383" s="51"/>
      <c r="B3383" s="51"/>
      <c r="C3383" s="51"/>
      <c r="D3383" s="51"/>
      <c r="E3383" s="51"/>
      <c r="F3383" s="51"/>
      <c r="G3383" s="51"/>
      <c r="H3383" s="51"/>
      <c r="I3383" s="51"/>
      <c r="J3383" s="51"/>
      <c r="K3383" s="51"/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  <c r="AB3383" s="51"/>
      <c r="AC3383" s="51"/>
      <c r="AD3383" s="51"/>
      <c r="AE3383" s="51"/>
      <c r="AF3383" s="51"/>
    </row>
    <row r="3384" spans="1:32">
      <c r="A3384" s="51"/>
      <c r="B3384" s="51"/>
      <c r="C3384" s="51"/>
      <c r="D3384" s="51"/>
      <c r="E3384" s="51"/>
      <c r="F3384" s="51"/>
      <c r="G3384" s="51"/>
      <c r="H3384" s="51"/>
      <c r="I3384" s="51"/>
      <c r="J3384" s="51"/>
      <c r="K3384" s="51"/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  <c r="AB3384" s="51"/>
      <c r="AC3384" s="51"/>
      <c r="AD3384" s="51"/>
      <c r="AE3384" s="51"/>
      <c r="AF3384" s="51"/>
    </row>
    <row r="3385" spans="1:32">
      <c r="A3385" s="51"/>
      <c r="B3385" s="51"/>
      <c r="C3385" s="51"/>
      <c r="D3385" s="51"/>
      <c r="E3385" s="51"/>
      <c r="F3385" s="51"/>
      <c r="G3385" s="51"/>
      <c r="H3385" s="51"/>
      <c r="I3385" s="51"/>
      <c r="J3385" s="51"/>
      <c r="K3385" s="51"/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  <c r="AB3385" s="51"/>
      <c r="AC3385" s="51"/>
      <c r="AD3385" s="51"/>
      <c r="AE3385" s="51"/>
      <c r="AF3385" s="51"/>
    </row>
    <row r="3386" spans="1:32">
      <c r="A3386" s="51"/>
      <c r="B3386" s="51"/>
      <c r="C3386" s="51"/>
      <c r="D3386" s="51"/>
      <c r="E3386" s="51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  <c r="AB3386" s="51"/>
      <c r="AC3386" s="51"/>
      <c r="AD3386" s="51"/>
      <c r="AE3386" s="51"/>
      <c r="AF3386" s="51"/>
    </row>
    <row r="3387" spans="1:32">
      <c r="A3387" s="51"/>
      <c r="B3387" s="51"/>
      <c r="C3387" s="51"/>
      <c r="D3387" s="51"/>
      <c r="E3387" s="51"/>
      <c r="F3387" s="51"/>
      <c r="G3387" s="51"/>
      <c r="H3387" s="51"/>
      <c r="I3387" s="51"/>
      <c r="J3387" s="51"/>
      <c r="K3387" s="51"/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  <c r="AB3387" s="51"/>
      <c r="AC3387" s="51"/>
      <c r="AD3387" s="51"/>
      <c r="AE3387" s="51"/>
      <c r="AF3387" s="51"/>
    </row>
    <row r="3388" spans="1:32">
      <c r="A3388" s="51"/>
      <c r="B3388" s="51"/>
      <c r="C3388" s="51"/>
      <c r="D3388" s="51"/>
      <c r="E3388" s="51"/>
      <c r="F3388" s="51"/>
      <c r="G3388" s="51"/>
      <c r="H3388" s="51"/>
      <c r="I3388" s="51"/>
      <c r="J3388" s="51"/>
      <c r="K3388" s="51"/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  <c r="AB3388" s="51"/>
      <c r="AC3388" s="51"/>
      <c r="AD3388" s="51"/>
      <c r="AE3388" s="51"/>
      <c r="AF3388" s="51"/>
    </row>
    <row r="3389" spans="1:32">
      <c r="A3389" s="51"/>
      <c r="B3389" s="51"/>
      <c r="C3389" s="51"/>
      <c r="D3389" s="51"/>
      <c r="E3389" s="51"/>
      <c r="F3389" s="51"/>
      <c r="G3389" s="51"/>
      <c r="H3389" s="51"/>
      <c r="I3389" s="51"/>
      <c r="J3389" s="51"/>
      <c r="K3389" s="51"/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  <c r="AB3389" s="51"/>
      <c r="AC3389" s="51"/>
      <c r="AD3389" s="51"/>
      <c r="AE3389" s="51"/>
      <c r="AF3389" s="51"/>
    </row>
    <row r="3390" spans="1:32">
      <c r="A3390" s="51"/>
      <c r="B3390" s="51"/>
      <c r="C3390" s="51"/>
      <c r="D3390" s="51"/>
      <c r="E3390" s="51"/>
      <c r="F3390" s="51"/>
      <c r="G3390" s="51"/>
      <c r="H3390" s="51"/>
      <c r="I3390" s="51"/>
      <c r="J3390" s="51"/>
      <c r="K3390" s="51"/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  <c r="AB3390" s="51"/>
      <c r="AC3390" s="51"/>
      <c r="AD3390" s="51"/>
      <c r="AE3390" s="51"/>
      <c r="AF3390" s="51"/>
    </row>
    <row r="3391" spans="1:32">
      <c r="A3391" s="51"/>
      <c r="B3391" s="51"/>
      <c r="C3391" s="51"/>
      <c r="D3391" s="51"/>
      <c r="E3391" s="51"/>
      <c r="F3391" s="51"/>
      <c r="G3391" s="51"/>
      <c r="H3391" s="51"/>
      <c r="I3391" s="51"/>
      <c r="J3391" s="51"/>
      <c r="K3391" s="51"/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  <c r="AB3391" s="51"/>
      <c r="AC3391" s="51"/>
      <c r="AD3391" s="51"/>
      <c r="AE3391" s="51"/>
      <c r="AF3391" s="51"/>
    </row>
    <row r="3392" spans="1:32">
      <c r="A3392" s="51"/>
      <c r="B3392" s="51"/>
      <c r="C3392" s="51"/>
      <c r="D3392" s="51"/>
      <c r="E3392" s="51"/>
      <c r="F3392" s="51"/>
      <c r="G3392" s="51"/>
      <c r="H3392" s="51"/>
      <c r="I3392" s="51"/>
      <c r="J3392" s="51"/>
      <c r="K3392" s="51"/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  <c r="AB3392" s="51"/>
      <c r="AC3392" s="51"/>
      <c r="AD3392" s="51"/>
      <c r="AE3392" s="51"/>
      <c r="AF3392" s="51"/>
    </row>
    <row r="3393" spans="1:32">
      <c r="A3393" s="51"/>
      <c r="B3393" s="51"/>
      <c r="C3393" s="51"/>
      <c r="D3393" s="51"/>
      <c r="E3393" s="51"/>
      <c r="F3393" s="51"/>
      <c r="G3393" s="51"/>
      <c r="H3393" s="51"/>
      <c r="I3393" s="51"/>
      <c r="J3393" s="51"/>
      <c r="K3393" s="51"/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  <c r="AB3393" s="51"/>
      <c r="AC3393" s="51"/>
      <c r="AD3393" s="51"/>
      <c r="AE3393" s="51"/>
      <c r="AF3393" s="51"/>
    </row>
    <row r="3394" spans="1:32">
      <c r="A3394" s="51"/>
      <c r="B3394" s="51"/>
      <c r="C3394" s="51"/>
      <c r="D3394" s="51"/>
      <c r="E3394" s="51"/>
      <c r="F3394" s="51"/>
      <c r="G3394" s="51"/>
      <c r="H3394" s="51"/>
      <c r="I3394" s="51"/>
      <c r="J3394" s="51"/>
      <c r="K3394" s="51"/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  <c r="AB3394" s="51"/>
      <c r="AC3394" s="51"/>
      <c r="AD3394" s="51"/>
      <c r="AE3394" s="51"/>
      <c r="AF3394" s="51"/>
    </row>
    <row r="3395" spans="1:32">
      <c r="A3395" s="51"/>
      <c r="B3395" s="51"/>
      <c r="C3395" s="51"/>
      <c r="D3395" s="51"/>
      <c r="E3395" s="51"/>
      <c r="F3395" s="51"/>
      <c r="G3395" s="51"/>
      <c r="H3395" s="51"/>
      <c r="I3395" s="51"/>
      <c r="J3395" s="51"/>
      <c r="K3395" s="51"/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  <c r="AB3395" s="51"/>
      <c r="AC3395" s="51"/>
      <c r="AD3395" s="51"/>
      <c r="AE3395" s="51"/>
      <c r="AF3395" s="51"/>
    </row>
    <row r="3396" spans="1:32">
      <c r="A3396" s="51"/>
      <c r="B3396" s="51"/>
      <c r="C3396" s="51"/>
      <c r="D3396" s="51"/>
      <c r="E3396" s="51"/>
      <c r="F3396" s="51"/>
      <c r="G3396" s="51"/>
      <c r="H3396" s="51"/>
      <c r="I3396" s="51"/>
      <c r="J3396" s="51"/>
      <c r="K3396" s="51"/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  <c r="AB3396" s="51"/>
      <c r="AC3396" s="51"/>
      <c r="AD3396" s="51"/>
      <c r="AE3396" s="51"/>
      <c r="AF3396" s="51"/>
    </row>
    <row r="3397" spans="1:32">
      <c r="A3397" s="51"/>
      <c r="B3397" s="51"/>
      <c r="C3397" s="51"/>
      <c r="D3397" s="51"/>
      <c r="E3397" s="51"/>
      <c r="F3397" s="51"/>
      <c r="G3397" s="51"/>
      <c r="H3397" s="51"/>
      <c r="I3397" s="51"/>
      <c r="J3397" s="51"/>
      <c r="K3397" s="51"/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  <c r="AB3397" s="51"/>
      <c r="AC3397" s="51"/>
      <c r="AD3397" s="51"/>
      <c r="AE3397" s="51"/>
      <c r="AF3397" s="51"/>
    </row>
    <row r="3398" spans="1:32">
      <c r="A3398" s="51"/>
      <c r="B3398" s="51"/>
      <c r="C3398" s="51"/>
      <c r="D3398" s="51"/>
      <c r="E3398" s="51"/>
      <c r="F3398" s="51"/>
      <c r="G3398" s="51"/>
      <c r="H3398" s="51"/>
      <c r="I3398" s="51"/>
      <c r="J3398" s="51"/>
      <c r="K3398" s="51"/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  <c r="AB3398" s="51"/>
      <c r="AC3398" s="51"/>
      <c r="AD3398" s="51"/>
      <c r="AE3398" s="51"/>
      <c r="AF3398" s="51"/>
    </row>
    <row r="3399" spans="1:32">
      <c r="A3399" s="51"/>
      <c r="B3399" s="51"/>
      <c r="C3399" s="51"/>
      <c r="D3399" s="51"/>
      <c r="E3399" s="51"/>
      <c r="F3399" s="51"/>
      <c r="G3399" s="51"/>
      <c r="H3399" s="51"/>
      <c r="I3399" s="51"/>
      <c r="J3399" s="51"/>
      <c r="K3399" s="51"/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  <c r="AB3399" s="51"/>
      <c r="AC3399" s="51"/>
      <c r="AD3399" s="51"/>
      <c r="AE3399" s="51"/>
      <c r="AF3399" s="51"/>
    </row>
    <row r="3400" spans="1:32">
      <c r="A3400" s="51"/>
      <c r="B3400" s="51"/>
      <c r="C3400" s="51"/>
      <c r="D3400" s="51"/>
      <c r="E3400" s="51"/>
      <c r="F3400" s="51"/>
      <c r="G3400" s="51"/>
      <c r="H3400" s="51"/>
      <c r="I3400" s="51"/>
      <c r="J3400" s="51"/>
      <c r="K3400" s="51"/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  <c r="AB3400" s="51"/>
      <c r="AC3400" s="51"/>
      <c r="AD3400" s="51"/>
      <c r="AE3400" s="51"/>
      <c r="AF3400" s="51"/>
    </row>
    <row r="3401" spans="1:32">
      <c r="A3401" s="51"/>
      <c r="B3401" s="51"/>
      <c r="C3401" s="51"/>
      <c r="D3401" s="51"/>
      <c r="E3401" s="51"/>
      <c r="F3401" s="51"/>
      <c r="G3401" s="51"/>
      <c r="H3401" s="51"/>
      <c r="I3401" s="51"/>
      <c r="J3401" s="51"/>
      <c r="K3401" s="51"/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  <c r="AB3401" s="51"/>
      <c r="AC3401" s="51"/>
      <c r="AD3401" s="51"/>
      <c r="AE3401" s="51"/>
      <c r="AF3401" s="51"/>
    </row>
    <row r="3402" spans="1:32">
      <c r="A3402" s="51"/>
      <c r="B3402" s="51"/>
      <c r="C3402" s="51"/>
      <c r="D3402" s="51"/>
      <c r="E3402" s="51"/>
      <c r="F3402" s="51"/>
      <c r="G3402" s="51"/>
      <c r="H3402" s="51"/>
      <c r="I3402" s="51"/>
      <c r="J3402" s="51"/>
      <c r="K3402" s="51"/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  <c r="AB3402" s="51"/>
      <c r="AC3402" s="51"/>
      <c r="AD3402" s="51"/>
      <c r="AE3402" s="51"/>
      <c r="AF3402" s="51"/>
    </row>
    <row r="3403" spans="1:32">
      <c r="A3403" s="51"/>
      <c r="B3403" s="51"/>
      <c r="C3403" s="51"/>
      <c r="D3403" s="51"/>
      <c r="E3403" s="51"/>
      <c r="F3403" s="51"/>
      <c r="G3403" s="51"/>
      <c r="H3403" s="51"/>
      <c r="I3403" s="51"/>
      <c r="J3403" s="51"/>
      <c r="K3403" s="51"/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  <c r="AB3403" s="51"/>
      <c r="AC3403" s="51"/>
      <c r="AD3403" s="51"/>
      <c r="AE3403" s="51"/>
      <c r="AF3403" s="51"/>
    </row>
    <row r="3404" spans="1:32">
      <c r="A3404" s="51"/>
      <c r="B3404" s="51"/>
      <c r="C3404" s="51"/>
      <c r="D3404" s="51"/>
      <c r="E3404" s="51"/>
      <c r="F3404" s="51"/>
      <c r="G3404" s="51"/>
      <c r="H3404" s="51"/>
      <c r="I3404" s="51"/>
      <c r="J3404" s="51"/>
      <c r="K3404" s="51"/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  <c r="AB3404" s="51"/>
      <c r="AC3404" s="51"/>
      <c r="AD3404" s="51"/>
      <c r="AE3404" s="51"/>
      <c r="AF3404" s="51"/>
    </row>
    <row r="3405" spans="1:32">
      <c r="A3405" s="51"/>
      <c r="B3405" s="51"/>
      <c r="C3405" s="51"/>
      <c r="D3405" s="51"/>
      <c r="E3405" s="51"/>
      <c r="F3405" s="51"/>
      <c r="G3405" s="51"/>
      <c r="H3405" s="51"/>
      <c r="I3405" s="51"/>
      <c r="J3405" s="51"/>
      <c r="K3405" s="51"/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  <c r="AB3405" s="51"/>
      <c r="AC3405" s="51"/>
      <c r="AD3405" s="51"/>
      <c r="AE3405" s="51"/>
      <c r="AF3405" s="51"/>
    </row>
    <row r="3406" spans="1:32">
      <c r="A3406" s="51"/>
      <c r="B3406" s="51"/>
      <c r="C3406" s="51"/>
      <c r="D3406" s="51"/>
      <c r="E3406" s="51"/>
      <c r="F3406" s="51"/>
      <c r="G3406" s="51"/>
      <c r="H3406" s="51"/>
      <c r="I3406" s="51"/>
      <c r="J3406" s="51"/>
      <c r="K3406" s="51"/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  <c r="AB3406" s="51"/>
      <c r="AC3406" s="51"/>
      <c r="AD3406" s="51"/>
      <c r="AE3406" s="51"/>
      <c r="AF3406" s="51"/>
    </row>
    <row r="3407" spans="1:32">
      <c r="A3407" s="51"/>
      <c r="B3407" s="51"/>
      <c r="C3407" s="51"/>
      <c r="D3407" s="51"/>
      <c r="E3407" s="51"/>
      <c r="F3407" s="51"/>
      <c r="G3407" s="51"/>
      <c r="H3407" s="51"/>
      <c r="I3407" s="51"/>
      <c r="J3407" s="51"/>
      <c r="K3407" s="51"/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  <c r="AB3407" s="51"/>
      <c r="AC3407" s="51"/>
      <c r="AD3407" s="51"/>
      <c r="AE3407" s="51"/>
      <c r="AF3407" s="51"/>
    </row>
    <row r="3408" spans="1:32">
      <c r="A3408" s="51"/>
      <c r="B3408" s="51"/>
      <c r="C3408" s="51"/>
      <c r="D3408" s="51"/>
      <c r="E3408" s="51"/>
      <c r="F3408" s="51"/>
      <c r="G3408" s="51"/>
      <c r="H3408" s="51"/>
      <c r="I3408" s="51"/>
      <c r="J3408" s="51"/>
      <c r="K3408" s="51"/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  <c r="AB3408" s="51"/>
      <c r="AC3408" s="51"/>
      <c r="AD3408" s="51"/>
      <c r="AE3408" s="51"/>
      <c r="AF3408" s="51"/>
    </row>
    <row r="3409" spans="1:32">
      <c r="A3409" s="51"/>
      <c r="B3409" s="51"/>
      <c r="C3409" s="51"/>
      <c r="D3409" s="51"/>
      <c r="E3409" s="51"/>
      <c r="F3409" s="51"/>
      <c r="G3409" s="51"/>
      <c r="H3409" s="51"/>
      <c r="I3409" s="51"/>
      <c r="J3409" s="51"/>
      <c r="K3409" s="51"/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  <c r="AB3409" s="51"/>
      <c r="AC3409" s="51"/>
      <c r="AD3409" s="51"/>
      <c r="AE3409" s="51"/>
      <c r="AF3409" s="51"/>
    </row>
    <row r="3410" spans="1:32">
      <c r="A3410" s="51"/>
      <c r="B3410" s="51"/>
      <c r="C3410" s="51"/>
      <c r="D3410" s="51"/>
      <c r="E3410" s="51"/>
      <c r="F3410" s="51"/>
      <c r="G3410" s="51"/>
      <c r="H3410" s="51"/>
      <c r="I3410" s="51"/>
      <c r="J3410" s="51"/>
      <c r="K3410" s="51"/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  <c r="AB3410" s="51"/>
      <c r="AC3410" s="51"/>
      <c r="AD3410" s="51"/>
      <c r="AE3410" s="51"/>
      <c r="AF3410" s="51"/>
    </row>
    <row r="3411" spans="1:32">
      <c r="A3411" s="51"/>
      <c r="B3411" s="51"/>
      <c r="C3411" s="51"/>
      <c r="D3411" s="51"/>
      <c r="E3411" s="51"/>
      <c r="F3411" s="51"/>
      <c r="G3411" s="51"/>
      <c r="H3411" s="51"/>
      <c r="I3411" s="51"/>
      <c r="J3411" s="51"/>
      <c r="K3411" s="51"/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  <c r="AB3411" s="51"/>
      <c r="AC3411" s="51"/>
      <c r="AD3411" s="51"/>
      <c r="AE3411" s="51"/>
      <c r="AF3411" s="51"/>
    </row>
    <row r="3412" spans="1:32">
      <c r="A3412" s="51"/>
      <c r="B3412" s="51"/>
      <c r="C3412" s="51"/>
      <c r="D3412" s="51"/>
      <c r="E3412" s="51"/>
      <c r="F3412" s="51"/>
      <c r="G3412" s="51"/>
      <c r="H3412" s="51"/>
      <c r="I3412" s="51"/>
      <c r="J3412" s="51"/>
      <c r="K3412" s="51"/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  <c r="AB3412" s="51"/>
      <c r="AC3412" s="51"/>
      <c r="AD3412" s="51"/>
      <c r="AE3412" s="51"/>
      <c r="AF3412" s="51"/>
    </row>
    <row r="3413" spans="1:32">
      <c r="A3413" s="51"/>
      <c r="B3413" s="51"/>
      <c r="C3413" s="51"/>
      <c r="D3413" s="51"/>
      <c r="E3413" s="51"/>
      <c r="F3413" s="51"/>
      <c r="G3413" s="51"/>
      <c r="H3413" s="51"/>
      <c r="I3413" s="51"/>
      <c r="J3413" s="51"/>
      <c r="K3413" s="51"/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  <c r="AB3413" s="51"/>
      <c r="AC3413" s="51"/>
      <c r="AD3413" s="51"/>
      <c r="AE3413" s="51"/>
      <c r="AF3413" s="51"/>
    </row>
    <row r="3414" spans="1:32">
      <c r="A3414" s="51"/>
      <c r="B3414" s="51"/>
      <c r="C3414" s="51"/>
      <c r="D3414" s="51"/>
      <c r="E3414" s="51"/>
      <c r="F3414" s="51"/>
      <c r="G3414" s="51"/>
      <c r="H3414" s="51"/>
      <c r="I3414" s="51"/>
      <c r="J3414" s="51"/>
      <c r="K3414" s="51"/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  <c r="AB3414" s="51"/>
      <c r="AC3414" s="51"/>
      <c r="AD3414" s="51"/>
      <c r="AE3414" s="51"/>
      <c r="AF3414" s="51"/>
    </row>
    <row r="3415" spans="1:32">
      <c r="A3415" s="51"/>
      <c r="B3415" s="51"/>
      <c r="C3415" s="51"/>
      <c r="D3415" s="51"/>
      <c r="E3415" s="51"/>
      <c r="F3415" s="51"/>
      <c r="G3415" s="51"/>
      <c r="H3415" s="51"/>
      <c r="I3415" s="51"/>
      <c r="J3415" s="51"/>
      <c r="K3415" s="51"/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  <c r="AB3415" s="51"/>
      <c r="AC3415" s="51"/>
      <c r="AD3415" s="51"/>
      <c r="AE3415" s="51"/>
      <c r="AF3415" s="51"/>
    </row>
    <row r="3416" spans="1:32">
      <c r="A3416" s="51"/>
      <c r="B3416" s="51"/>
      <c r="C3416" s="51"/>
      <c r="D3416" s="51"/>
      <c r="E3416" s="51"/>
      <c r="F3416" s="51"/>
      <c r="G3416" s="51"/>
      <c r="H3416" s="51"/>
      <c r="I3416" s="51"/>
      <c r="J3416" s="51"/>
      <c r="K3416" s="51"/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  <c r="AB3416" s="51"/>
      <c r="AC3416" s="51"/>
      <c r="AD3416" s="51"/>
      <c r="AE3416" s="51"/>
      <c r="AF3416" s="51"/>
    </row>
    <row r="3417" spans="1:32">
      <c r="A3417" s="51"/>
      <c r="B3417" s="51"/>
      <c r="C3417" s="51"/>
      <c r="D3417" s="51"/>
      <c r="E3417" s="51"/>
      <c r="F3417" s="51"/>
      <c r="G3417" s="51"/>
      <c r="H3417" s="51"/>
      <c r="I3417" s="51"/>
      <c r="J3417" s="51"/>
      <c r="K3417" s="51"/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  <c r="AB3417" s="51"/>
      <c r="AC3417" s="51"/>
      <c r="AD3417" s="51"/>
      <c r="AE3417" s="51"/>
      <c r="AF3417" s="51"/>
    </row>
    <row r="3418" spans="1:32">
      <c r="A3418" s="51"/>
      <c r="B3418" s="51"/>
      <c r="C3418" s="51"/>
      <c r="D3418" s="51"/>
      <c r="E3418" s="51"/>
      <c r="F3418" s="51"/>
      <c r="G3418" s="51"/>
      <c r="H3418" s="51"/>
      <c r="I3418" s="51"/>
      <c r="J3418" s="51"/>
      <c r="K3418" s="51"/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  <c r="AB3418" s="51"/>
      <c r="AC3418" s="51"/>
      <c r="AD3418" s="51"/>
      <c r="AE3418" s="51"/>
      <c r="AF3418" s="51"/>
    </row>
    <row r="3419" spans="1:32">
      <c r="A3419" s="51"/>
      <c r="B3419" s="51"/>
      <c r="C3419" s="51"/>
      <c r="D3419" s="51"/>
      <c r="E3419" s="51"/>
      <c r="F3419" s="51"/>
      <c r="G3419" s="51"/>
      <c r="H3419" s="51"/>
      <c r="I3419" s="51"/>
      <c r="J3419" s="51"/>
      <c r="K3419" s="51"/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  <c r="AB3419" s="51"/>
      <c r="AC3419" s="51"/>
      <c r="AD3419" s="51"/>
      <c r="AE3419" s="51"/>
      <c r="AF3419" s="51"/>
    </row>
    <row r="3420" spans="1:32">
      <c r="A3420" s="51"/>
      <c r="B3420" s="51"/>
      <c r="C3420" s="51"/>
      <c r="D3420" s="51"/>
      <c r="E3420" s="51"/>
      <c r="F3420" s="51"/>
      <c r="G3420" s="51"/>
      <c r="H3420" s="51"/>
      <c r="I3420" s="51"/>
      <c r="J3420" s="51"/>
      <c r="K3420" s="51"/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  <c r="AB3420" s="51"/>
      <c r="AC3420" s="51"/>
      <c r="AD3420" s="51"/>
      <c r="AE3420" s="51"/>
      <c r="AF3420" s="51"/>
    </row>
    <row r="3421" spans="1:32">
      <c r="A3421" s="51"/>
      <c r="B3421" s="51"/>
      <c r="C3421" s="51"/>
      <c r="D3421" s="51"/>
      <c r="E3421" s="51"/>
      <c r="F3421" s="51"/>
      <c r="G3421" s="51"/>
      <c r="H3421" s="51"/>
      <c r="I3421" s="51"/>
      <c r="J3421" s="51"/>
      <c r="K3421" s="51"/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  <c r="AB3421" s="51"/>
      <c r="AC3421" s="51"/>
      <c r="AD3421" s="51"/>
      <c r="AE3421" s="51"/>
      <c r="AF3421" s="51"/>
    </row>
    <row r="3422" spans="1:32">
      <c r="A3422" s="51"/>
      <c r="B3422" s="51"/>
      <c r="C3422" s="51"/>
      <c r="D3422" s="51"/>
      <c r="E3422" s="51"/>
      <c r="F3422" s="51"/>
      <c r="G3422" s="51"/>
      <c r="H3422" s="51"/>
      <c r="I3422" s="51"/>
      <c r="J3422" s="51"/>
      <c r="K3422" s="51"/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  <c r="AB3422" s="51"/>
      <c r="AC3422" s="51"/>
      <c r="AD3422" s="51"/>
      <c r="AE3422" s="51"/>
      <c r="AF3422" s="51"/>
    </row>
    <row r="3423" spans="1:32">
      <c r="A3423" s="51"/>
      <c r="B3423" s="51"/>
      <c r="C3423" s="51"/>
      <c r="D3423" s="51"/>
      <c r="E3423" s="51"/>
      <c r="F3423" s="51"/>
      <c r="G3423" s="51"/>
      <c r="H3423" s="51"/>
      <c r="I3423" s="51"/>
      <c r="J3423" s="51"/>
      <c r="K3423" s="51"/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  <c r="AB3423" s="51"/>
      <c r="AC3423" s="51"/>
      <c r="AD3423" s="51"/>
      <c r="AE3423" s="51"/>
      <c r="AF3423" s="51"/>
    </row>
    <row r="3424" spans="1:32">
      <c r="A3424" s="51"/>
      <c r="B3424" s="51"/>
      <c r="C3424" s="51"/>
      <c r="D3424" s="51"/>
      <c r="E3424" s="51"/>
      <c r="F3424" s="51"/>
      <c r="G3424" s="51"/>
      <c r="H3424" s="51"/>
      <c r="I3424" s="51"/>
      <c r="J3424" s="51"/>
      <c r="K3424" s="51"/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  <c r="AB3424" s="51"/>
      <c r="AC3424" s="51"/>
      <c r="AD3424" s="51"/>
      <c r="AE3424" s="51"/>
      <c r="AF3424" s="51"/>
    </row>
    <row r="3425" spans="1:32">
      <c r="A3425" s="51"/>
      <c r="B3425" s="51"/>
      <c r="C3425" s="51"/>
      <c r="D3425" s="51"/>
      <c r="E3425" s="51"/>
      <c r="F3425" s="51"/>
      <c r="G3425" s="51"/>
      <c r="H3425" s="51"/>
      <c r="I3425" s="51"/>
      <c r="J3425" s="51"/>
      <c r="K3425" s="51"/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  <c r="AB3425" s="51"/>
      <c r="AC3425" s="51"/>
      <c r="AD3425" s="51"/>
      <c r="AE3425" s="51"/>
      <c r="AF3425" s="51"/>
    </row>
    <row r="3426" spans="1:32">
      <c r="A3426" s="51"/>
      <c r="B3426" s="51"/>
      <c r="C3426" s="51"/>
      <c r="D3426" s="51"/>
      <c r="E3426" s="51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  <c r="AB3426" s="51"/>
      <c r="AC3426" s="51"/>
      <c r="AD3426" s="51"/>
      <c r="AE3426" s="51"/>
      <c r="AF3426" s="51"/>
    </row>
    <row r="3427" spans="1:32">
      <c r="A3427" s="51"/>
      <c r="B3427" s="51"/>
      <c r="C3427" s="51"/>
      <c r="D3427" s="51"/>
      <c r="E3427" s="51"/>
      <c r="F3427" s="51"/>
      <c r="G3427" s="51"/>
      <c r="H3427" s="51"/>
      <c r="I3427" s="51"/>
      <c r="J3427" s="51"/>
      <c r="K3427" s="51"/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  <c r="AB3427" s="51"/>
      <c r="AC3427" s="51"/>
      <c r="AD3427" s="51"/>
      <c r="AE3427" s="51"/>
      <c r="AF3427" s="51"/>
    </row>
    <row r="3428" spans="1:32">
      <c r="A3428" s="51"/>
      <c r="B3428" s="51"/>
      <c r="C3428" s="51"/>
      <c r="D3428" s="51"/>
      <c r="E3428" s="51"/>
      <c r="F3428" s="51"/>
      <c r="G3428" s="51"/>
      <c r="H3428" s="51"/>
      <c r="I3428" s="51"/>
      <c r="J3428" s="51"/>
      <c r="K3428" s="51"/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  <c r="AB3428" s="51"/>
      <c r="AC3428" s="51"/>
      <c r="AD3428" s="51"/>
      <c r="AE3428" s="51"/>
      <c r="AF3428" s="51"/>
    </row>
    <row r="3429" spans="1:32">
      <c r="A3429" s="51"/>
      <c r="B3429" s="51"/>
      <c r="C3429" s="51"/>
      <c r="D3429" s="51"/>
      <c r="E3429" s="51"/>
      <c r="F3429" s="51"/>
      <c r="G3429" s="51"/>
      <c r="H3429" s="51"/>
      <c r="I3429" s="51"/>
      <c r="J3429" s="51"/>
      <c r="K3429" s="51"/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  <c r="AB3429" s="51"/>
      <c r="AC3429" s="51"/>
      <c r="AD3429" s="51"/>
      <c r="AE3429" s="51"/>
      <c r="AF3429" s="51"/>
    </row>
    <row r="3430" spans="1:32">
      <c r="A3430" s="51"/>
      <c r="B3430" s="51"/>
      <c r="C3430" s="51"/>
      <c r="D3430" s="51"/>
      <c r="E3430" s="51"/>
      <c r="F3430" s="51"/>
      <c r="G3430" s="51"/>
      <c r="H3430" s="51"/>
      <c r="I3430" s="51"/>
      <c r="J3430" s="51"/>
      <c r="K3430" s="51"/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  <c r="AB3430" s="51"/>
      <c r="AC3430" s="51"/>
      <c r="AD3430" s="51"/>
      <c r="AE3430" s="51"/>
      <c r="AF3430" s="51"/>
    </row>
    <row r="3431" spans="1:32">
      <c r="A3431" s="51"/>
      <c r="B3431" s="51"/>
      <c r="C3431" s="51"/>
      <c r="D3431" s="51"/>
      <c r="E3431" s="51"/>
      <c r="F3431" s="51"/>
      <c r="G3431" s="51"/>
      <c r="H3431" s="51"/>
      <c r="I3431" s="51"/>
      <c r="J3431" s="51"/>
      <c r="K3431" s="51"/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  <c r="AB3431" s="51"/>
      <c r="AC3431" s="51"/>
      <c r="AD3431" s="51"/>
      <c r="AE3431" s="51"/>
      <c r="AF3431" s="51"/>
    </row>
    <row r="3432" spans="1:32">
      <c r="A3432" s="51"/>
      <c r="B3432" s="51"/>
      <c r="C3432" s="51"/>
      <c r="D3432" s="51"/>
      <c r="E3432" s="51"/>
      <c r="F3432" s="51"/>
      <c r="G3432" s="51"/>
      <c r="H3432" s="51"/>
      <c r="I3432" s="51"/>
      <c r="J3432" s="51"/>
      <c r="K3432" s="51"/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  <c r="AB3432" s="51"/>
      <c r="AC3432" s="51"/>
      <c r="AD3432" s="51"/>
      <c r="AE3432" s="51"/>
      <c r="AF3432" s="51"/>
    </row>
    <row r="3433" spans="1:32">
      <c r="A3433" s="51"/>
      <c r="B3433" s="51"/>
      <c r="C3433" s="51"/>
      <c r="D3433" s="51"/>
      <c r="E3433" s="51"/>
      <c r="F3433" s="51"/>
      <c r="G3433" s="51"/>
      <c r="H3433" s="51"/>
      <c r="I3433" s="51"/>
      <c r="J3433" s="51"/>
      <c r="K3433" s="51"/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  <c r="AB3433" s="51"/>
      <c r="AC3433" s="51"/>
      <c r="AD3433" s="51"/>
      <c r="AE3433" s="51"/>
      <c r="AF3433" s="51"/>
    </row>
    <row r="3434" spans="1:32">
      <c r="A3434" s="51"/>
      <c r="B3434" s="51"/>
      <c r="C3434" s="51"/>
      <c r="D3434" s="51"/>
      <c r="E3434" s="51"/>
      <c r="F3434" s="51"/>
      <c r="G3434" s="51"/>
      <c r="H3434" s="51"/>
      <c r="I3434" s="51"/>
      <c r="J3434" s="51"/>
      <c r="K3434" s="51"/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  <c r="AB3434" s="51"/>
      <c r="AC3434" s="51"/>
      <c r="AD3434" s="51"/>
      <c r="AE3434" s="51"/>
      <c r="AF3434" s="51"/>
    </row>
    <row r="3435" spans="1:32">
      <c r="A3435" s="51"/>
      <c r="B3435" s="51"/>
      <c r="C3435" s="51"/>
      <c r="D3435" s="51"/>
      <c r="E3435" s="51"/>
      <c r="F3435" s="51"/>
      <c r="G3435" s="51"/>
      <c r="H3435" s="51"/>
      <c r="I3435" s="51"/>
      <c r="J3435" s="51"/>
      <c r="K3435" s="51"/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  <c r="AB3435" s="51"/>
      <c r="AC3435" s="51"/>
      <c r="AD3435" s="51"/>
      <c r="AE3435" s="51"/>
      <c r="AF3435" s="51"/>
    </row>
    <row r="3436" spans="1:32">
      <c r="A3436" s="51"/>
      <c r="B3436" s="51"/>
      <c r="C3436" s="51"/>
      <c r="D3436" s="51"/>
      <c r="E3436" s="51"/>
      <c r="F3436" s="51"/>
      <c r="G3436" s="51"/>
      <c r="H3436" s="51"/>
      <c r="I3436" s="51"/>
      <c r="J3436" s="51"/>
      <c r="K3436" s="51"/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  <c r="AB3436" s="51"/>
      <c r="AC3436" s="51"/>
      <c r="AD3436" s="51"/>
      <c r="AE3436" s="51"/>
      <c r="AF3436" s="51"/>
    </row>
    <row r="3437" spans="1:32">
      <c r="A3437" s="51"/>
      <c r="B3437" s="51"/>
      <c r="C3437" s="51"/>
      <c r="D3437" s="51"/>
      <c r="E3437" s="51"/>
      <c r="F3437" s="51"/>
      <c r="G3437" s="51"/>
      <c r="H3437" s="51"/>
      <c r="I3437" s="51"/>
      <c r="J3437" s="51"/>
      <c r="K3437" s="51"/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  <c r="AB3437" s="51"/>
      <c r="AC3437" s="51"/>
      <c r="AD3437" s="51"/>
      <c r="AE3437" s="51"/>
      <c r="AF3437" s="51"/>
    </row>
    <row r="3438" spans="1:32">
      <c r="A3438" s="51"/>
      <c r="B3438" s="51"/>
      <c r="C3438" s="51"/>
      <c r="D3438" s="51"/>
      <c r="E3438" s="51"/>
      <c r="F3438" s="51"/>
      <c r="G3438" s="51"/>
      <c r="H3438" s="51"/>
      <c r="I3438" s="51"/>
      <c r="J3438" s="51"/>
      <c r="K3438" s="51"/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  <c r="AB3438" s="51"/>
      <c r="AC3438" s="51"/>
      <c r="AD3438" s="51"/>
      <c r="AE3438" s="51"/>
      <c r="AF3438" s="51"/>
    </row>
    <row r="3439" spans="1:32">
      <c r="A3439" s="51"/>
      <c r="B3439" s="51"/>
      <c r="C3439" s="51"/>
      <c r="D3439" s="51"/>
      <c r="E3439" s="51"/>
      <c r="F3439" s="51"/>
      <c r="G3439" s="51"/>
      <c r="H3439" s="51"/>
      <c r="I3439" s="51"/>
      <c r="J3439" s="51"/>
      <c r="K3439" s="51"/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  <c r="AB3439" s="51"/>
      <c r="AC3439" s="51"/>
      <c r="AD3439" s="51"/>
      <c r="AE3439" s="51"/>
      <c r="AF3439" s="51"/>
    </row>
    <row r="3440" spans="1:32">
      <c r="A3440" s="51"/>
      <c r="B3440" s="51"/>
      <c r="C3440" s="51"/>
      <c r="D3440" s="51"/>
      <c r="E3440" s="51"/>
      <c r="F3440" s="51"/>
      <c r="G3440" s="51"/>
      <c r="H3440" s="51"/>
      <c r="I3440" s="51"/>
      <c r="J3440" s="51"/>
      <c r="K3440" s="51"/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  <c r="AB3440" s="51"/>
      <c r="AC3440" s="51"/>
      <c r="AD3440" s="51"/>
      <c r="AE3440" s="51"/>
      <c r="AF3440" s="51"/>
    </row>
    <row r="3441" spans="1:32">
      <c r="A3441" s="51"/>
      <c r="B3441" s="51"/>
      <c r="C3441" s="51"/>
      <c r="D3441" s="51"/>
      <c r="E3441" s="51"/>
      <c r="F3441" s="51"/>
      <c r="G3441" s="51"/>
      <c r="H3441" s="51"/>
      <c r="I3441" s="51"/>
      <c r="J3441" s="51"/>
      <c r="K3441" s="51"/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  <c r="AB3441" s="51"/>
      <c r="AC3441" s="51"/>
      <c r="AD3441" s="51"/>
      <c r="AE3441" s="51"/>
      <c r="AF3441" s="51"/>
    </row>
    <row r="3442" spans="1:32">
      <c r="A3442" s="51"/>
      <c r="B3442" s="51"/>
      <c r="C3442" s="51"/>
      <c r="D3442" s="51"/>
      <c r="E3442" s="51"/>
      <c r="F3442" s="51"/>
      <c r="G3442" s="51"/>
      <c r="H3442" s="51"/>
      <c r="I3442" s="51"/>
      <c r="J3442" s="51"/>
      <c r="K3442" s="51"/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  <c r="AB3442" s="51"/>
      <c r="AC3442" s="51"/>
      <c r="AD3442" s="51"/>
      <c r="AE3442" s="51"/>
      <c r="AF3442" s="51"/>
    </row>
    <row r="3443" spans="1:32">
      <c r="A3443" s="51"/>
      <c r="B3443" s="51"/>
      <c r="C3443" s="51"/>
      <c r="D3443" s="51"/>
      <c r="E3443" s="51"/>
      <c r="F3443" s="51"/>
      <c r="G3443" s="51"/>
      <c r="H3443" s="51"/>
      <c r="I3443" s="51"/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  <c r="AB3443" s="51"/>
      <c r="AC3443" s="51"/>
      <c r="AD3443" s="51"/>
      <c r="AE3443" s="51"/>
      <c r="AF3443" s="51"/>
    </row>
    <row r="3444" spans="1:32">
      <c r="A3444" s="51"/>
      <c r="B3444" s="51"/>
      <c r="C3444" s="51"/>
      <c r="D3444" s="51"/>
      <c r="E3444" s="51"/>
      <c r="F3444" s="51"/>
      <c r="G3444" s="51"/>
      <c r="H3444" s="51"/>
      <c r="I3444" s="51"/>
      <c r="J3444" s="51"/>
      <c r="K3444" s="51"/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  <c r="AB3444" s="51"/>
      <c r="AC3444" s="51"/>
      <c r="AD3444" s="51"/>
      <c r="AE3444" s="51"/>
      <c r="AF3444" s="51"/>
    </row>
    <row r="3445" spans="1:32">
      <c r="A3445" s="51"/>
      <c r="B3445" s="51"/>
      <c r="C3445" s="51"/>
      <c r="D3445" s="51"/>
      <c r="E3445" s="51"/>
      <c r="F3445" s="51"/>
      <c r="G3445" s="51"/>
      <c r="H3445" s="51"/>
      <c r="I3445" s="51"/>
      <c r="J3445" s="51"/>
      <c r="K3445" s="51"/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  <c r="AB3445" s="51"/>
      <c r="AC3445" s="51"/>
      <c r="AD3445" s="51"/>
      <c r="AE3445" s="51"/>
      <c r="AF3445" s="51"/>
    </row>
    <row r="3446" spans="1:32">
      <c r="A3446" s="51"/>
      <c r="B3446" s="51"/>
      <c r="C3446" s="51"/>
      <c r="D3446" s="51"/>
      <c r="E3446" s="51"/>
      <c r="F3446" s="51"/>
      <c r="G3446" s="51"/>
      <c r="H3446" s="51"/>
      <c r="I3446" s="51"/>
      <c r="J3446" s="51"/>
      <c r="K3446" s="51"/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  <c r="AB3446" s="51"/>
      <c r="AC3446" s="51"/>
      <c r="AD3446" s="51"/>
      <c r="AE3446" s="51"/>
      <c r="AF3446" s="51"/>
    </row>
    <row r="3447" spans="1:32">
      <c r="A3447" s="51"/>
      <c r="B3447" s="51"/>
      <c r="C3447" s="51"/>
      <c r="D3447" s="51"/>
      <c r="E3447" s="51"/>
      <c r="F3447" s="51"/>
      <c r="G3447" s="51"/>
      <c r="H3447" s="51"/>
      <c r="I3447" s="51"/>
      <c r="J3447" s="51"/>
      <c r="K3447" s="51"/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  <c r="AB3447" s="51"/>
      <c r="AC3447" s="51"/>
      <c r="AD3447" s="51"/>
      <c r="AE3447" s="51"/>
      <c r="AF3447" s="51"/>
    </row>
    <row r="3448" spans="1:32">
      <c r="A3448" s="51"/>
      <c r="B3448" s="51"/>
      <c r="C3448" s="51"/>
      <c r="D3448" s="51"/>
      <c r="E3448" s="51"/>
      <c r="F3448" s="51"/>
      <c r="G3448" s="51"/>
      <c r="H3448" s="51"/>
      <c r="I3448" s="51"/>
      <c r="J3448" s="51"/>
      <c r="K3448" s="51"/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  <c r="AB3448" s="51"/>
      <c r="AC3448" s="51"/>
      <c r="AD3448" s="51"/>
      <c r="AE3448" s="51"/>
      <c r="AF3448" s="51"/>
    </row>
    <row r="3449" spans="1:32">
      <c r="A3449" s="51"/>
      <c r="B3449" s="51"/>
      <c r="C3449" s="51"/>
      <c r="D3449" s="51"/>
      <c r="E3449" s="51"/>
      <c r="F3449" s="51"/>
      <c r="G3449" s="51"/>
      <c r="H3449" s="51"/>
      <c r="I3449" s="51"/>
      <c r="J3449" s="51"/>
      <c r="K3449" s="51"/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  <c r="AB3449" s="51"/>
      <c r="AC3449" s="51"/>
      <c r="AD3449" s="51"/>
      <c r="AE3449" s="51"/>
      <c r="AF3449" s="51"/>
    </row>
    <row r="3450" spans="1:32">
      <c r="A3450" s="51"/>
      <c r="B3450" s="51"/>
      <c r="C3450" s="51"/>
      <c r="D3450" s="51"/>
      <c r="E3450" s="51"/>
      <c r="F3450" s="51"/>
      <c r="G3450" s="51"/>
      <c r="H3450" s="51"/>
      <c r="I3450" s="51"/>
      <c r="J3450" s="51"/>
      <c r="K3450" s="51"/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  <c r="AB3450" s="51"/>
      <c r="AC3450" s="51"/>
      <c r="AD3450" s="51"/>
      <c r="AE3450" s="51"/>
      <c r="AF3450" s="51"/>
    </row>
    <row r="3451" spans="1:32">
      <c r="A3451" s="51"/>
      <c r="B3451" s="51"/>
      <c r="C3451" s="51"/>
      <c r="D3451" s="51"/>
      <c r="E3451" s="51"/>
      <c r="F3451" s="51"/>
      <c r="G3451" s="51"/>
      <c r="H3451" s="51"/>
      <c r="I3451" s="51"/>
      <c r="J3451" s="51"/>
      <c r="K3451" s="51"/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  <c r="AB3451" s="51"/>
      <c r="AC3451" s="51"/>
      <c r="AD3451" s="51"/>
      <c r="AE3451" s="51"/>
      <c r="AF3451" s="51"/>
    </row>
    <row r="3452" spans="1:32">
      <c r="A3452" s="51"/>
      <c r="B3452" s="51"/>
      <c r="C3452" s="51"/>
      <c r="D3452" s="51"/>
      <c r="E3452" s="51"/>
      <c r="F3452" s="51"/>
      <c r="G3452" s="51"/>
      <c r="H3452" s="51"/>
      <c r="I3452" s="51"/>
      <c r="J3452" s="51"/>
      <c r="K3452" s="51"/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  <c r="AB3452" s="51"/>
      <c r="AC3452" s="51"/>
      <c r="AD3452" s="51"/>
      <c r="AE3452" s="51"/>
      <c r="AF3452" s="51"/>
    </row>
    <row r="3453" spans="1:32">
      <c r="A3453" s="51"/>
      <c r="B3453" s="51"/>
      <c r="C3453" s="51"/>
      <c r="D3453" s="51"/>
      <c r="E3453" s="51"/>
      <c r="F3453" s="51"/>
      <c r="G3453" s="51"/>
      <c r="H3453" s="51"/>
      <c r="I3453" s="51"/>
      <c r="J3453" s="51"/>
      <c r="K3453" s="51"/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  <c r="AB3453" s="51"/>
      <c r="AC3453" s="51"/>
      <c r="AD3453" s="51"/>
      <c r="AE3453" s="51"/>
      <c r="AF3453" s="51"/>
    </row>
    <row r="3454" spans="1:32">
      <c r="A3454" s="51"/>
      <c r="B3454" s="51"/>
      <c r="C3454" s="51"/>
      <c r="D3454" s="51"/>
      <c r="E3454" s="51"/>
      <c r="F3454" s="51"/>
      <c r="G3454" s="51"/>
      <c r="H3454" s="51"/>
      <c r="I3454" s="51"/>
      <c r="J3454" s="51"/>
      <c r="K3454" s="51"/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  <c r="AB3454" s="51"/>
      <c r="AC3454" s="51"/>
      <c r="AD3454" s="51"/>
      <c r="AE3454" s="51"/>
      <c r="AF3454" s="51"/>
    </row>
    <row r="3455" spans="1:32">
      <c r="A3455" s="51"/>
      <c r="B3455" s="51"/>
      <c r="C3455" s="51"/>
      <c r="D3455" s="51"/>
      <c r="E3455" s="51"/>
      <c r="F3455" s="51"/>
      <c r="G3455" s="51"/>
      <c r="H3455" s="51"/>
      <c r="I3455" s="51"/>
      <c r="J3455" s="51"/>
      <c r="K3455" s="51"/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  <c r="AB3455" s="51"/>
      <c r="AC3455" s="51"/>
      <c r="AD3455" s="51"/>
      <c r="AE3455" s="51"/>
      <c r="AF3455" s="51"/>
    </row>
    <row r="3456" spans="1:32">
      <c r="A3456" s="51"/>
      <c r="B3456" s="51"/>
      <c r="C3456" s="51"/>
      <c r="D3456" s="51"/>
      <c r="E3456" s="51"/>
      <c r="F3456" s="51"/>
      <c r="G3456" s="51"/>
      <c r="H3456" s="51"/>
      <c r="I3456" s="51"/>
      <c r="J3456" s="51"/>
      <c r="K3456" s="51"/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  <c r="AB3456" s="51"/>
      <c r="AC3456" s="51"/>
      <c r="AD3456" s="51"/>
      <c r="AE3456" s="51"/>
      <c r="AF3456" s="51"/>
    </row>
    <row r="3457" spans="1:32">
      <c r="A3457" s="51"/>
      <c r="B3457" s="51"/>
      <c r="C3457" s="51"/>
      <c r="D3457" s="51"/>
      <c r="E3457" s="51"/>
      <c r="F3457" s="51"/>
      <c r="G3457" s="51"/>
      <c r="H3457" s="51"/>
      <c r="I3457" s="51"/>
      <c r="J3457" s="51"/>
      <c r="K3457" s="51"/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  <c r="AB3457" s="51"/>
      <c r="AC3457" s="51"/>
      <c r="AD3457" s="51"/>
      <c r="AE3457" s="51"/>
      <c r="AF3457" s="51"/>
    </row>
    <row r="3458" spans="1:32">
      <c r="A3458" s="51"/>
      <c r="B3458" s="51"/>
      <c r="C3458" s="51"/>
      <c r="D3458" s="51"/>
      <c r="E3458" s="51"/>
      <c r="F3458" s="51"/>
      <c r="G3458" s="51"/>
      <c r="H3458" s="51"/>
      <c r="I3458" s="51"/>
      <c r="J3458" s="51"/>
      <c r="K3458" s="51"/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  <c r="AB3458" s="51"/>
      <c r="AC3458" s="51"/>
      <c r="AD3458" s="51"/>
      <c r="AE3458" s="51"/>
      <c r="AF3458" s="51"/>
    </row>
    <row r="3459" spans="1:32">
      <c r="A3459" s="51"/>
      <c r="B3459" s="51"/>
      <c r="C3459" s="51"/>
      <c r="D3459" s="51"/>
      <c r="E3459" s="51"/>
      <c r="F3459" s="51"/>
      <c r="G3459" s="51"/>
      <c r="H3459" s="51"/>
      <c r="I3459" s="51"/>
      <c r="J3459" s="51"/>
      <c r="K3459" s="51"/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  <c r="AB3459" s="51"/>
      <c r="AC3459" s="51"/>
      <c r="AD3459" s="51"/>
      <c r="AE3459" s="51"/>
      <c r="AF3459" s="51"/>
    </row>
    <row r="3460" spans="1:32">
      <c r="A3460" s="51"/>
      <c r="B3460" s="51"/>
      <c r="C3460" s="51"/>
      <c r="D3460" s="51"/>
      <c r="E3460" s="51"/>
      <c r="F3460" s="51"/>
      <c r="G3460" s="51"/>
      <c r="H3460" s="51"/>
      <c r="I3460" s="51"/>
      <c r="J3460" s="51"/>
      <c r="K3460" s="51"/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  <c r="AB3460" s="51"/>
      <c r="AC3460" s="51"/>
      <c r="AD3460" s="51"/>
      <c r="AE3460" s="51"/>
      <c r="AF3460" s="51"/>
    </row>
    <row r="3461" spans="1:32">
      <c r="A3461" s="51"/>
      <c r="B3461" s="51"/>
      <c r="C3461" s="51"/>
      <c r="D3461" s="51"/>
      <c r="E3461" s="51"/>
      <c r="F3461" s="51"/>
      <c r="G3461" s="51"/>
      <c r="H3461" s="51"/>
      <c r="I3461" s="51"/>
      <c r="J3461" s="51"/>
      <c r="K3461" s="51"/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  <c r="AB3461" s="51"/>
      <c r="AC3461" s="51"/>
      <c r="AD3461" s="51"/>
      <c r="AE3461" s="51"/>
      <c r="AF3461" s="51"/>
    </row>
    <row r="3462" spans="1:32">
      <c r="A3462" s="51"/>
      <c r="B3462" s="51"/>
      <c r="C3462" s="51"/>
      <c r="D3462" s="51"/>
      <c r="E3462" s="51"/>
      <c r="F3462" s="51"/>
      <c r="G3462" s="51"/>
      <c r="H3462" s="51"/>
      <c r="I3462" s="51"/>
      <c r="J3462" s="51"/>
      <c r="K3462" s="51"/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  <c r="AB3462" s="51"/>
      <c r="AC3462" s="51"/>
      <c r="AD3462" s="51"/>
      <c r="AE3462" s="51"/>
      <c r="AF3462" s="51"/>
    </row>
    <row r="3463" spans="1:32">
      <c r="A3463" s="51"/>
      <c r="B3463" s="51"/>
      <c r="C3463" s="51"/>
      <c r="D3463" s="51"/>
      <c r="E3463" s="51"/>
      <c r="F3463" s="51"/>
      <c r="G3463" s="51"/>
      <c r="H3463" s="51"/>
      <c r="I3463" s="51"/>
      <c r="J3463" s="51"/>
      <c r="K3463" s="51"/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  <c r="AB3463" s="51"/>
      <c r="AC3463" s="51"/>
      <c r="AD3463" s="51"/>
      <c r="AE3463" s="51"/>
      <c r="AF3463" s="51"/>
    </row>
    <row r="3464" spans="1:32">
      <c r="A3464" s="51"/>
      <c r="B3464" s="51"/>
      <c r="C3464" s="51"/>
      <c r="D3464" s="51"/>
      <c r="E3464" s="51"/>
      <c r="F3464" s="51"/>
      <c r="G3464" s="51"/>
      <c r="H3464" s="51"/>
      <c r="I3464" s="51"/>
      <c r="J3464" s="51"/>
      <c r="K3464" s="51"/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  <c r="AB3464" s="51"/>
      <c r="AC3464" s="51"/>
      <c r="AD3464" s="51"/>
      <c r="AE3464" s="51"/>
      <c r="AF3464" s="51"/>
    </row>
    <row r="3465" spans="1:32">
      <c r="A3465" s="51"/>
      <c r="B3465" s="51"/>
      <c r="C3465" s="51"/>
      <c r="D3465" s="51"/>
      <c r="E3465" s="51"/>
      <c r="F3465" s="51"/>
      <c r="G3465" s="51"/>
      <c r="H3465" s="51"/>
      <c r="I3465" s="51"/>
      <c r="J3465" s="51"/>
      <c r="K3465" s="51"/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  <c r="AB3465" s="51"/>
      <c r="AC3465" s="51"/>
      <c r="AD3465" s="51"/>
      <c r="AE3465" s="51"/>
      <c r="AF3465" s="51"/>
    </row>
    <row r="3466" spans="1:32">
      <c r="A3466" s="51"/>
      <c r="B3466" s="51"/>
      <c r="C3466" s="51"/>
      <c r="D3466" s="51"/>
      <c r="E3466" s="51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  <c r="AB3466" s="51"/>
      <c r="AC3466" s="51"/>
      <c r="AD3466" s="51"/>
      <c r="AE3466" s="51"/>
      <c r="AF3466" s="51"/>
    </row>
    <row r="3467" spans="1:32">
      <c r="A3467" s="51"/>
      <c r="B3467" s="51"/>
      <c r="C3467" s="51"/>
      <c r="D3467" s="51"/>
      <c r="E3467" s="51"/>
      <c r="F3467" s="51"/>
      <c r="G3467" s="51"/>
      <c r="H3467" s="51"/>
      <c r="I3467" s="51"/>
      <c r="J3467" s="51"/>
      <c r="K3467" s="51"/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  <c r="AB3467" s="51"/>
      <c r="AC3467" s="51"/>
      <c r="AD3467" s="51"/>
      <c r="AE3467" s="51"/>
      <c r="AF3467" s="51"/>
    </row>
    <row r="3468" spans="1:32">
      <c r="A3468" s="51"/>
      <c r="B3468" s="51"/>
      <c r="C3468" s="51"/>
      <c r="D3468" s="51"/>
      <c r="E3468" s="51"/>
      <c r="F3468" s="51"/>
      <c r="G3468" s="51"/>
      <c r="H3468" s="51"/>
      <c r="I3468" s="51"/>
      <c r="J3468" s="51"/>
      <c r="K3468" s="51"/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  <c r="AB3468" s="51"/>
      <c r="AC3468" s="51"/>
      <c r="AD3468" s="51"/>
      <c r="AE3468" s="51"/>
      <c r="AF3468" s="51"/>
    </row>
    <row r="3469" spans="1:32">
      <c r="A3469" s="51"/>
      <c r="B3469" s="51"/>
      <c r="C3469" s="51"/>
      <c r="D3469" s="51"/>
      <c r="E3469" s="51"/>
      <c r="F3469" s="51"/>
      <c r="G3469" s="51"/>
      <c r="H3469" s="51"/>
      <c r="I3469" s="51"/>
      <c r="J3469" s="51"/>
      <c r="K3469" s="51"/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  <c r="AB3469" s="51"/>
      <c r="AC3469" s="51"/>
      <c r="AD3469" s="51"/>
      <c r="AE3469" s="51"/>
      <c r="AF3469" s="51"/>
    </row>
    <row r="3470" spans="1:32">
      <c r="A3470" s="51"/>
      <c r="B3470" s="51"/>
      <c r="C3470" s="51"/>
      <c r="D3470" s="51"/>
      <c r="E3470" s="51"/>
      <c r="F3470" s="51"/>
      <c r="G3470" s="51"/>
      <c r="H3470" s="51"/>
      <c r="I3470" s="51"/>
      <c r="J3470" s="51"/>
      <c r="K3470" s="51"/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  <c r="AB3470" s="51"/>
      <c r="AC3470" s="51"/>
      <c r="AD3470" s="51"/>
      <c r="AE3470" s="51"/>
      <c r="AF3470" s="51"/>
    </row>
    <row r="3471" spans="1:32">
      <c r="A3471" s="51"/>
      <c r="B3471" s="51"/>
      <c r="C3471" s="51"/>
      <c r="D3471" s="51"/>
      <c r="E3471" s="51"/>
      <c r="F3471" s="51"/>
      <c r="G3471" s="51"/>
      <c r="H3471" s="51"/>
      <c r="I3471" s="51"/>
      <c r="J3471" s="51"/>
      <c r="K3471" s="51"/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  <c r="AB3471" s="51"/>
      <c r="AC3471" s="51"/>
      <c r="AD3471" s="51"/>
      <c r="AE3471" s="51"/>
      <c r="AF3471" s="51"/>
    </row>
    <row r="3472" spans="1:32">
      <c r="A3472" s="51"/>
      <c r="B3472" s="51"/>
      <c r="C3472" s="51"/>
      <c r="D3472" s="51"/>
      <c r="E3472" s="51"/>
      <c r="F3472" s="51"/>
      <c r="G3472" s="51"/>
      <c r="H3472" s="51"/>
      <c r="I3472" s="51"/>
      <c r="J3472" s="51"/>
      <c r="K3472" s="51"/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  <c r="AB3472" s="51"/>
      <c r="AC3472" s="51"/>
      <c r="AD3472" s="51"/>
      <c r="AE3472" s="51"/>
      <c r="AF3472" s="51"/>
    </row>
    <row r="3473" spans="1:32">
      <c r="A3473" s="51"/>
      <c r="B3473" s="51"/>
      <c r="C3473" s="51"/>
      <c r="D3473" s="51"/>
      <c r="E3473" s="51"/>
      <c r="F3473" s="51"/>
      <c r="G3473" s="51"/>
      <c r="H3473" s="51"/>
      <c r="I3473" s="51"/>
      <c r="J3473" s="51"/>
      <c r="K3473" s="51"/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  <c r="AB3473" s="51"/>
      <c r="AC3473" s="51"/>
      <c r="AD3473" s="51"/>
      <c r="AE3473" s="51"/>
      <c r="AF3473" s="51"/>
    </row>
    <row r="3474" spans="1:32">
      <c r="A3474" s="51"/>
      <c r="B3474" s="51"/>
      <c r="C3474" s="51"/>
      <c r="D3474" s="51"/>
      <c r="E3474" s="51"/>
      <c r="F3474" s="51"/>
      <c r="G3474" s="51"/>
      <c r="H3474" s="51"/>
      <c r="I3474" s="51"/>
      <c r="J3474" s="51"/>
      <c r="K3474" s="51"/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  <c r="AB3474" s="51"/>
      <c r="AC3474" s="51"/>
      <c r="AD3474" s="51"/>
      <c r="AE3474" s="51"/>
      <c r="AF3474" s="51"/>
    </row>
    <row r="3475" spans="1:32">
      <c r="A3475" s="51"/>
      <c r="B3475" s="51"/>
      <c r="C3475" s="51"/>
      <c r="D3475" s="51"/>
      <c r="E3475" s="51"/>
      <c r="F3475" s="51"/>
      <c r="G3475" s="51"/>
      <c r="H3475" s="51"/>
      <c r="I3475" s="51"/>
      <c r="J3475" s="51"/>
      <c r="K3475" s="51"/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  <c r="AB3475" s="51"/>
      <c r="AC3475" s="51"/>
      <c r="AD3475" s="51"/>
      <c r="AE3475" s="51"/>
      <c r="AF3475" s="51"/>
    </row>
    <row r="3476" spans="1:32">
      <c r="A3476" s="51"/>
      <c r="B3476" s="51"/>
      <c r="C3476" s="51"/>
      <c r="D3476" s="51"/>
      <c r="E3476" s="51"/>
      <c r="F3476" s="51"/>
      <c r="G3476" s="51"/>
      <c r="H3476" s="51"/>
      <c r="I3476" s="51"/>
      <c r="J3476" s="51"/>
      <c r="K3476" s="51"/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  <c r="AB3476" s="51"/>
      <c r="AC3476" s="51"/>
      <c r="AD3476" s="51"/>
      <c r="AE3476" s="51"/>
      <c r="AF3476" s="51"/>
    </row>
    <row r="3477" spans="1:32">
      <c r="A3477" s="51"/>
      <c r="B3477" s="51"/>
      <c r="C3477" s="51"/>
      <c r="D3477" s="51"/>
      <c r="E3477" s="51"/>
      <c r="F3477" s="51"/>
      <c r="G3477" s="51"/>
      <c r="H3477" s="51"/>
      <c r="I3477" s="51"/>
      <c r="J3477" s="51"/>
      <c r="K3477" s="51"/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  <c r="AB3477" s="51"/>
      <c r="AC3477" s="51"/>
      <c r="AD3477" s="51"/>
      <c r="AE3477" s="51"/>
      <c r="AF3477" s="51"/>
    </row>
    <row r="3478" spans="1:32">
      <c r="A3478" s="51"/>
      <c r="B3478" s="51"/>
      <c r="C3478" s="51"/>
      <c r="D3478" s="51"/>
      <c r="E3478" s="51"/>
      <c r="F3478" s="51"/>
      <c r="G3478" s="51"/>
      <c r="H3478" s="51"/>
      <c r="I3478" s="51"/>
      <c r="J3478" s="51"/>
      <c r="K3478" s="51"/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  <c r="AB3478" s="51"/>
      <c r="AC3478" s="51"/>
      <c r="AD3478" s="51"/>
      <c r="AE3478" s="51"/>
      <c r="AF3478" s="51"/>
    </row>
    <row r="3479" spans="1:32">
      <c r="A3479" s="51"/>
      <c r="B3479" s="51"/>
      <c r="C3479" s="51"/>
      <c r="D3479" s="51"/>
      <c r="E3479" s="51"/>
      <c r="F3479" s="51"/>
      <c r="G3479" s="51"/>
      <c r="H3479" s="51"/>
      <c r="I3479" s="51"/>
      <c r="J3479" s="51"/>
      <c r="K3479" s="51"/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  <c r="AB3479" s="51"/>
      <c r="AC3479" s="51"/>
      <c r="AD3479" s="51"/>
      <c r="AE3479" s="51"/>
      <c r="AF3479" s="51"/>
    </row>
    <row r="3480" spans="1:32">
      <c r="A3480" s="51"/>
      <c r="B3480" s="51"/>
      <c r="C3480" s="51"/>
      <c r="D3480" s="51"/>
      <c r="E3480" s="51"/>
      <c r="F3480" s="51"/>
      <c r="G3480" s="51"/>
      <c r="H3480" s="51"/>
      <c r="I3480" s="51"/>
      <c r="J3480" s="51"/>
      <c r="K3480" s="51"/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  <c r="AB3480" s="51"/>
      <c r="AC3480" s="51"/>
      <c r="AD3480" s="51"/>
      <c r="AE3480" s="51"/>
      <c r="AF3480" s="51"/>
    </row>
    <row r="3481" spans="1:32">
      <c r="A3481" s="51"/>
      <c r="B3481" s="51"/>
      <c r="C3481" s="51"/>
      <c r="D3481" s="51"/>
      <c r="E3481" s="51"/>
      <c r="F3481" s="51"/>
      <c r="G3481" s="51"/>
      <c r="H3481" s="51"/>
      <c r="I3481" s="51"/>
      <c r="J3481" s="51"/>
      <c r="K3481" s="51"/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  <c r="AB3481" s="51"/>
      <c r="AC3481" s="51"/>
      <c r="AD3481" s="51"/>
      <c r="AE3481" s="51"/>
      <c r="AF3481" s="51"/>
    </row>
    <row r="3482" spans="1:32">
      <c r="A3482" s="51"/>
      <c r="B3482" s="51"/>
      <c r="C3482" s="51"/>
      <c r="D3482" s="51"/>
      <c r="E3482" s="51"/>
      <c r="F3482" s="51"/>
      <c r="G3482" s="51"/>
      <c r="H3482" s="51"/>
      <c r="I3482" s="51"/>
      <c r="J3482" s="51"/>
      <c r="K3482" s="51"/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  <c r="AB3482" s="51"/>
      <c r="AC3482" s="51"/>
      <c r="AD3482" s="51"/>
      <c r="AE3482" s="51"/>
      <c r="AF3482" s="51"/>
    </row>
    <row r="3483" spans="1:32">
      <c r="A3483" s="51"/>
      <c r="B3483" s="51"/>
      <c r="C3483" s="51"/>
      <c r="D3483" s="51"/>
      <c r="E3483" s="51"/>
      <c r="F3483" s="51"/>
      <c r="G3483" s="51"/>
      <c r="H3483" s="51"/>
      <c r="I3483" s="51"/>
      <c r="J3483" s="51"/>
      <c r="K3483" s="51"/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  <c r="AB3483" s="51"/>
      <c r="AC3483" s="51"/>
      <c r="AD3483" s="51"/>
      <c r="AE3483" s="51"/>
      <c r="AF3483" s="51"/>
    </row>
    <row r="3484" spans="1:32">
      <c r="A3484" s="51"/>
      <c r="B3484" s="51"/>
      <c r="C3484" s="51"/>
      <c r="D3484" s="51"/>
      <c r="E3484" s="51"/>
      <c r="F3484" s="51"/>
      <c r="G3484" s="51"/>
      <c r="H3484" s="51"/>
      <c r="I3484" s="51"/>
      <c r="J3484" s="51"/>
      <c r="K3484" s="51"/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  <c r="AB3484" s="51"/>
      <c r="AC3484" s="51"/>
      <c r="AD3484" s="51"/>
      <c r="AE3484" s="51"/>
      <c r="AF3484" s="51"/>
    </row>
    <row r="3485" spans="1:32">
      <c r="A3485" s="51"/>
      <c r="B3485" s="51"/>
      <c r="C3485" s="51"/>
      <c r="D3485" s="51"/>
      <c r="E3485" s="51"/>
      <c r="F3485" s="51"/>
      <c r="G3485" s="51"/>
      <c r="H3485" s="51"/>
      <c r="I3485" s="51"/>
      <c r="J3485" s="51"/>
      <c r="K3485" s="51"/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  <c r="AB3485" s="51"/>
      <c r="AC3485" s="51"/>
      <c r="AD3485" s="51"/>
      <c r="AE3485" s="51"/>
      <c r="AF3485" s="51"/>
    </row>
    <row r="3486" spans="1:32">
      <c r="A3486" s="51"/>
      <c r="B3486" s="51"/>
      <c r="C3486" s="51"/>
      <c r="D3486" s="51"/>
      <c r="E3486" s="51"/>
      <c r="F3486" s="51"/>
      <c r="G3486" s="51"/>
      <c r="H3486" s="51"/>
      <c r="I3486" s="51"/>
      <c r="J3486" s="51"/>
      <c r="K3486" s="51"/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  <c r="AB3486" s="51"/>
      <c r="AC3486" s="51"/>
      <c r="AD3486" s="51"/>
      <c r="AE3486" s="51"/>
      <c r="AF3486" s="51"/>
    </row>
    <row r="3487" spans="1:32">
      <c r="A3487" s="51"/>
      <c r="B3487" s="51"/>
      <c r="C3487" s="51"/>
      <c r="D3487" s="51"/>
      <c r="E3487" s="51"/>
      <c r="F3487" s="51"/>
      <c r="G3487" s="51"/>
      <c r="H3487" s="51"/>
      <c r="I3487" s="51"/>
      <c r="J3487" s="51"/>
      <c r="K3487" s="51"/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  <c r="AB3487" s="51"/>
      <c r="AC3487" s="51"/>
      <c r="AD3487" s="51"/>
      <c r="AE3487" s="51"/>
      <c r="AF3487" s="51"/>
    </row>
    <row r="3488" spans="1:32">
      <c r="A3488" s="51"/>
      <c r="B3488" s="51"/>
      <c r="C3488" s="51"/>
      <c r="D3488" s="51"/>
      <c r="E3488" s="51"/>
      <c r="F3488" s="51"/>
      <c r="G3488" s="51"/>
      <c r="H3488" s="51"/>
      <c r="I3488" s="51"/>
      <c r="J3488" s="51"/>
      <c r="K3488" s="51"/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  <c r="AB3488" s="51"/>
      <c r="AC3488" s="51"/>
      <c r="AD3488" s="51"/>
      <c r="AE3488" s="51"/>
      <c r="AF3488" s="51"/>
    </row>
    <row r="3489" spans="1:32">
      <c r="A3489" s="51"/>
      <c r="B3489" s="51"/>
      <c r="C3489" s="51"/>
      <c r="D3489" s="51"/>
      <c r="E3489" s="51"/>
      <c r="F3489" s="51"/>
      <c r="G3489" s="51"/>
      <c r="H3489" s="51"/>
      <c r="I3489" s="51"/>
      <c r="J3489" s="51"/>
      <c r="K3489" s="51"/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  <c r="AB3489" s="51"/>
      <c r="AC3489" s="51"/>
      <c r="AD3489" s="51"/>
      <c r="AE3489" s="51"/>
      <c r="AF3489" s="51"/>
    </row>
    <row r="3490" spans="1:32">
      <c r="A3490" s="51"/>
      <c r="B3490" s="51"/>
      <c r="C3490" s="51"/>
      <c r="D3490" s="51"/>
      <c r="E3490" s="51"/>
      <c r="F3490" s="51"/>
      <c r="G3490" s="51"/>
      <c r="H3490" s="51"/>
      <c r="I3490" s="51"/>
      <c r="J3490" s="51"/>
      <c r="K3490" s="51"/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  <c r="AB3490" s="51"/>
      <c r="AC3490" s="51"/>
      <c r="AD3490" s="51"/>
      <c r="AE3490" s="51"/>
      <c r="AF3490" s="51"/>
    </row>
    <row r="3491" spans="1:32">
      <c r="A3491" s="51"/>
      <c r="B3491" s="51"/>
      <c r="C3491" s="51"/>
      <c r="D3491" s="51"/>
      <c r="E3491" s="51"/>
      <c r="F3491" s="51"/>
      <c r="G3491" s="51"/>
      <c r="H3491" s="51"/>
      <c r="I3491" s="51"/>
      <c r="J3491" s="51"/>
      <c r="K3491" s="51"/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  <c r="AB3491" s="51"/>
      <c r="AC3491" s="51"/>
      <c r="AD3491" s="51"/>
      <c r="AE3491" s="51"/>
      <c r="AF3491" s="51"/>
    </row>
    <row r="3492" spans="1:32">
      <c r="A3492" s="51"/>
      <c r="B3492" s="51"/>
      <c r="C3492" s="51"/>
      <c r="D3492" s="51"/>
      <c r="E3492" s="51"/>
      <c r="F3492" s="51"/>
      <c r="G3492" s="51"/>
      <c r="H3492" s="51"/>
      <c r="I3492" s="51"/>
      <c r="J3492" s="51"/>
      <c r="K3492" s="51"/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  <c r="AB3492" s="51"/>
      <c r="AC3492" s="51"/>
      <c r="AD3492" s="51"/>
      <c r="AE3492" s="51"/>
      <c r="AF3492" s="51"/>
    </row>
    <row r="3493" spans="1:32">
      <c r="A3493" s="51"/>
      <c r="B3493" s="51"/>
      <c r="C3493" s="51"/>
      <c r="D3493" s="51"/>
      <c r="E3493" s="51"/>
      <c r="F3493" s="51"/>
      <c r="G3493" s="51"/>
      <c r="H3493" s="51"/>
      <c r="I3493" s="51"/>
      <c r="J3493" s="51"/>
      <c r="K3493" s="51"/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  <c r="AB3493" s="51"/>
      <c r="AC3493" s="51"/>
      <c r="AD3493" s="51"/>
      <c r="AE3493" s="51"/>
      <c r="AF3493" s="51"/>
    </row>
    <row r="3494" spans="1:32">
      <c r="A3494" s="51"/>
      <c r="B3494" s="51"/>
      <c r="C3494" s="51"/>
      <c r="D3494" s="51"/>
      <c r="E3494" s="51"/>
      <c r="F3494" s="51"/>
      <c r="G3494" s="51"/>
      <c r="H3494" s="51"/>
      <c r="I3494" s="51"/>
      <c r="J3494" s="51"/>
      <c r="K3494" s="51"/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  <c r="AB3494" s="51"/>
      <c r="AC3494" s="51"/>
      <c r="AD3494" s="51"/>
      <c r="AE3494" s="51"/>
      <c r="AF3494" s="51"/>
    </row>
    <row r="3495" spans="1:32">
      <c r="A3495" s="51"/>
      <c r="B3495" s="51"/>
      <c r="C3495" s="51"/>
      <c r="D3495" s="51"/>
      <c r="E3495" s="51"/>
      <c r="F3495" s="51"/>
      <c r="G3495" s="51"/>
      <c r="H3495" s="51"/>
      <c r="I3495" s="51"/>
      <c r="J3495" s="51"/>
      <c r="K3495" s="51"/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  <c r="AB3495" s="51"/>
      <c r="AC3495" s="51"/>
      <c r="AD3495" s="51"/>
      <c r="AE3495" s="51"/>
      <c r="AF3495" s="51"/>
    </row>
    <row r="3496" spans="1:32">
      <c r="A3496" s="51"/>
      <c r="B3496" s="51"/>
      <c r="C3496" s="51"/>
      <c r="D3496" s="51"/>
      <c r="E3496" s="51"/>
      <c r="F3496" s="51"/>
      <c r="G3496" s="51"/>
      <c r="H3496" s="51"/>
      <c r="I3496" s="51"/>
      <c r="J3496" s="51"/>
      <c r="K3496" s="51"/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  <c r="AB3496" s="51"/>
      <c r="AC3496" s="51"/>
      <c r="AD3496" s="51"/>
      <c r="AE3496" s="51"/>
      <c r="AF3496" s="51"/>
    </row>
    <row r="3497" spans="1:32">
      <c r="A3497" s="51"/>
      <c r="B3497" s="51"/>
      <c r="C3497" s="51"/>
      <c r="D3497" s="51"/>
      <c r="E3497" s="51"/>
      <c r="F3497" s="51"/>
      <c r="G3497" s="51"/>
      <c r="H3497" s="51"/>
      <c r="I3497" s="51"/>
      <c r="J3497" s="51"/>
      <c r="K3497" s="51"/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  <c r="AB3497" s="51"/>
      <c r="AC3497" s="51"/>
      <c r="AD3497" s="51"/>
      <c r="AE3497" s="51"/>
      <c r="AF3497" s="51"/>
    </row>
    <row r="3498" spans="1:32">
      <c r="A3498" s="51"/>
      <c r="B3498" s="51"/>
      <c r="C3498" s="51"/>
      <c r="D3498" s="51"/>
      <c r="E3498" s="51"/>
      <c r="F3498" s="51"/>
      <c r="G3498" s="51"/>
      <c r="H3498" s="51"/>
      <c r="I3498" s="51"/>
      <c r="J3498" s="51"/>
      <c r="K3498" s="51"/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  <c r="AB3498" s="51"/>
      <c r="AC3498" s="51"/>
      <c r="AD3498" s="51"/>
      <c r="AE3498" s="51"/>
      <c r="AF3498" s="51"/>
    </row>
    <row r="3499" spans="1:32">
      <c r="A3499" s="51"/>
      <c r="B3499" s="51"/>
      <c r="C3499" s="51"/>
      <c r="D3499" s="51"/>
      <c r="E3499" s="51"/>
      <c r="F3499" s="51"/>
      <c r="G3499" s="51"/>
      <c r="H3499" s="51"/>
      <c r="I3499" s="51"/>
      <c r="J3499" s="51"/>
      <c r="K3499" s="51"/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  <c r="AB3499" s="51"/>
      <c r="AC3499" s="51"/>
      <c r="AD3499" s="51"/>
      <c r="AE3499" s="51"/>
      <c r="AF3499" s="51"/>
    </row>
    <row r="3500" spans="1:32">
      <c r="A3500" s="51"/>
      <c r="B3500" s="51"/>
      <c r="C3500" s="51"/>
      <c r="D3500" s="51"/>
      <c r="E3500" s="51"/>
      <c r="F3500" s="51"/>
      <c r="G3500" s="51"/>
      <c r="H3500" s="51"/>
      <c r="I3500" s="51"/>
      <c r="J3500" s="51"/>
      <c r="K3500" s="51"/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  <c r="AB3500" s="51"/>
      <c r="AC3500" s="51"/>
      <c r="AD3500" s="51"/>
      <c r="AE3500" s="51"/>
      <c r="AF3500" s="51"/>
    </row>
    <row r="3501" spans="1:32">
      <c r="A3501" s="51"/>
      <c r="B3501" s="51"/>
      <c r="C3501" s="51"/>
      <c r="D3501" s="51"/>
      <c r="E3501" s="51"/>
      <c r="F3501" s="51"/>
      <c r="G3501" s="51"/>
      <c r="H3501" s="51"/>
      <c r="I3501" s="51"/>
      <c r="J3501" s="51"/>
      <c r="K3501" s="51"/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  <c r="AB3501" s="51"/>
      <c r="AC3501" s="51"/>
      <c r="AD3501" s="51"/>
      <c r="AE3501" s="51"/>
      <c r="AF3501" s="51"/>
    </row>
    <row r="3502" spans="1:32">
      <c r="A3502" s="51"/>
      <c r="B3502" s="51"/>
      <c r="C3502" s="51"/>
      <c r="D3502" s="51"/>
      <c r="E3502" s="51"/>
      <c r="F3502" s="51"/>
      <c r="G3502" s="51"/>
      <c r="H3502" s="51"/>
      <c r="I3502" s="51"/>
      <c r="J3502" s="51"/>
      <c r="K3502" s="51"/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  <c r="AB3502" s="51"/>
      <c r="AC3502" s="51"/>
      <c r="AD3502" s="51"/>
      <c r="AE3502" s="51"/>
      <c r="AF3502" s="51"/>
    </row>
    <row r="3503" spans="1:32">
      <c r="A3503" s="51"/>
      <c r="B3503" s="51"/>
      <c r="C3503" s="51"/>
      <c r="D3503" s="51"/>
      <c r="E3503" s="51"/>
      <c r="F3503" s="51"/>
      <c r="G3503" s="51"/>
      <c r="H3503" s="51"/>
      <c r="I3503" s="51"/>
      <c r="J3503" s="51"/>
      <c r="K3503" s="51"/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  <c r="AB3503" s="51"/>
      <c r="AC3503" s="51"/>
      <c r="AD3503" s="51"/>
      <c r="AE3503" s="51"/>
      <c r="AF3503" s="51"/>
    </row>
    <row r="3504" spans="1:32">
      <c r="A3504" s="51"/>
      <c r="B3504" s="51"/>
      <c r="C3504" s="51"/>
      <c r="D3504" s="51"/>
      <c r="E3504" s="51"/>
      <c r="F3504" s="51"/>
      <c r="G3504" s="51"/>
      <c r="H3504" s="51"/>
      <c r="I3504" s="51"/>
      <c r="J3504" s="51"/>
      <c r="K3504" s="51"/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  <c r="AB3504" s="51"/>
      <c r="AC3504" s="51"/>
      <c r="AD3504" s="51"/>
      <c r="AE3504" s="51"/>
      <c r="AF3504" s="51"/>
    </row>
    <row r="3505" spans="1:32">
      <c r="A3505" s="51"/>
      <c r="B3505" s="51"/>
      <c r="C3505" s="51"/>
      <c r="D3505" s="51"/>
      <c r="E3505" s="51"/>
      <c r="F3505" s="51"/>
      <c r="G3505" s="51"/>
      <c r="H3505" s="51"/>
      <c r="I3505" s="51"/>
      <c r="J3505" s="51"/>
      <c r="K3505" s="51"/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  <c r="AB3505" s="51"/>
      <c r="AC3505" s="51"/>
      <c r="AD3505" s="51"/>
      <c r="AE3505" s="51"/>
      <c r="AF3505" s="51"/>
    </row>
    <row r="3506" spans="1:32">
      <c r="A3506" s="51"/>
      <c r="B3506" s="51"/>
      <c r="C3506" s="51"/>
      <c r="D3506" s="51"/>
      <c r="E3506" s="51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  <c r="AB3506" s="51"/>
      <c r="AC3506" s="51"/>
      <c r="AD3506" s="51"/>
      <c r="AE3506" s="51"/>
      <c r="AF3506" s="51"/>
    </row>
    <row r="3507" spans="1:32">
      <c r="A3507" s="51"/>
      <c r="B3507" s="51"/>
      <c r="C3507" s="51"/>
      <c r="D3507" s="51"/>
      <c r="E3507" s="51"/>
      <c r="F3507" s="51"/>
      <c r="G3507" s="51"/>
      <c r="H3507" s="51"/>
      <c r="I3507" s="51"/>
      <c r="J3507" s="51"/>
      <c r="K3507" s="51"/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  <c r="AB3507" s="51"/>
      <c r="AC3507" s="51"/>
      <c r="AD3507" s="51"/>
      <c r="AE3507" s="51"/>
      <c r="AF3507" s="51"/>
    </row>
    <row r="3508" spans="1:32">
      <c r="A3508" s="51"/>
      <c r="B3508" s="51"/>
      <c r="C3508" s="51"/>
      <c r="D3508" s="51"/>
      <c r="E3508" s="51"/>
      <c r="F3508" s="51"/>
      <c r="G3508" s="51"/>
      <c r="H3508" s="51"/>
      <c r="I3508" s="51"/>
      <c r="J3508" s="51"/>
      <c r="K3508" s="51"/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  <c r="AB3508" s="51"/>
      <c r="AC3508" s="51"/>
      <c r="AD3508" s="51"/>
      <c r="AE3508" s="51"/>
      <c r="AF3508" s="51"/>
    </row>
    <row r="3509" spans="1:32">
      <c r="A3509" s="51"/>
      <c r="B3509" s="51"/>
      <c r="C3509" s="51"/>
      <c r="D3509" s="51"/>
      <c r="E3509" s="51"/>
      <c r="F3509" s="51"/>
      <c r="G3509" s="51"/>
      <c r="H3509" s="51"/>
      <c r="I3509" s="51"/>
      <c r="J3509" s="51"/>
      <c r="K3509" s="51"/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  <c r="AB3509" s="51"/>
      <c r="AC3509" s="51"/>
      <c r="AD3509" s="51"/>
      <c r="AE3509" s="51"/>
      <c r="AF3509" s="51"/>
    </row>
    <row r="3510" spans="1:32">
      <c r="A3510" s="51"/>
      <c r="B3510" s="51"/>
      <c r="C3510" s="51"/>
      <c r="D3510" s="51"/>
      <c r="E3510" s="51"/>
      <c r="F3510" s="51"/>
      <c r="G3510" s="51"/>
      <c r="H3510" s="51"/>
      <c r="I3510" s="51"/>
      <c r="J3510" s="51"/>
      <c r="K3510" s="51"/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  <c r="AB3510" s="51"/>
      <c r="AC3510" s="51"/>
      <c r="AD3510" s="51"/>
      <c r="AE3510" s="51"/>
      <c r="AF3510" s="51"/>
    </row>
    <row r="3511" spans="1:32">
      <c r="A3511" s="51"/>
      <c r="B3511" s="51"/>
      <c r="C3511" s="51"/>
      <c r="D3511" s="51"/>
      <c r="E3511" s="51"/>
      <c r="F3511" s="51"/>
      <c r="G3511" s="51"/>
      <c r="H3511" s="51"/>
      <c r="I3511" s="51"/>
      <c r="J3511" s="51"/>
      <c r="K3511" s="51"/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  <c r="AB3511" s="51"/>
      <c r="AC3511" s="51"/>
      <c r="AD3511" s="51"/>
      <c r="AE3511" s="51"/>
      <c r="AF3511" s="51"/>
    </row>
    <row r="3512" spans="1:32">
      <c r="A3512" s="51"/>
      <c r="B3512" s="51"/>
      <c r="C3512" s="51"/>
      <c r="D3512" s="51"/>
      <c r="E3512" s="51"/>
      <c r="F3512" s="51"/>
      <c r="G3512" s="51"/>
      <c r="H3512" s="51"/>
      <c r="I3512" s="51"/>
      <c r="J3512" s="51"/>
      <c r="K3512" s="51"/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  <c r="AB3512" s="51"/>
      <c r="AC3512" s="51"/>
      <c r="AD3512" s="51"/>
      <c r="AE3512" s="51"/>
      <c r="AF3512" s="51"/>
    </row>
    <row r="3513" spans="1:32">
      <c r="A3513" s="51"/>
      <c r="B3513" s="51"/>
      <c r="C3513" s="51"/>
      <c r="D3513" s="51"/>
      <c r="E3513" s="51"/>
      <c r="F3513" s="51"/>
      <c r="G3513" s="51"/>
      <c r="H3513" s="51"/>
      <c r="I3513" s="51"/>
      <c r="J3513" s="51"/>
      <c r="K3513" s="51"/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  <c r="AB3513" s="51"/>
      <c r="AC3513" s="51"/>
      <c r="AD3513" s="51"/>
      <c r="AE3513" s="51"/>
      <c r="AF3513" s="51"/>
    </row>
    <row r="3514" spans="1:32">
      <c r="A3514" s="51"/>
      <c r="B3514" s="51"/>
      <c r="C3514" s="51"/>
      <c r="D3514" s="51"/>
      <c r="E3514" s="51"/>
      <c r="F3514" s="51"/>
      <c r="G3514" s="51"/>
      <c r="H3514" s="51"/>
      <c r="I3514" s="51"/>
      <c r="J3514" s="51"/>
      <c r="K3514" s="51"/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  <c r="AB3514" s="51"/>
      <c r="AC3514" s="51"/>
      <c r="AD3514" s="51"/>
      <c r="AE3514" s="51"/>
      <c r="AF3514" s="51"/>
    </row>
    <row r="3515" spans="1:32">
      <c r="A3515" s="51"/>
      <c r="B3515" s="51"/>
      <c r="C3515" s="51"/>
      <c r="D3515" s="51"/>
      <c r="E3515" s="51"/>
      <c r="F3515" s="51"/>
      <c r="G3515" s="51"/>
      <c r="H3515" s="51"/>
      <c r="I3515" s="51"/>
      <c r="J3515" s="51"/>
      <c r="K3515" s="51"/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  <c r="AB3515" s="51"/>
      <c r="AC3515" s="51"/>
      <c r="AD3515" s="51"/>
      <c r="AE3515" s="51"/>
      <c r="AF3515" s="51"/>
    </row>
    <row r="3516" spans="1:32">
      <c r="A3516" s="51"/>
      <c r="B3516" s="51"/>
      <c r="C3516" s="51"/>
      <c r="D3516" s="51"/>
      <c r="E3516" s="51"/>
      <c r="F3516" s="51"/>
      <c r="G3516" s="51"/>
      <c r="H3516" s="51"/>
      <c r="I3516" s="51"/>
      <c r="J3516" s="51"/>
      <c r="K3516" s="51"/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  <c r="AB3516" s="51"/>
      <c r="AC3516" s="51"/>
      <c r="AD3516" s="51"/>
      <c r="AE3516" s="51"/>
      <c r="AF3516" s="51"/>
    </row>
    <row r="3517" spans="1:32">
      <c r="A3517" s="51"/>
      <c r="B3517" s="51"/>
      <c r="C3517" s="51"/>
      <c r="D3517" s="51"/>
      <c r="E3517" s="51"/>
      <c r="F3517" s="51"/>
      <c r="G3517" s="51"/>
      <c r="H3517" s="51"/>
      <c r="I3517" s="51"/>
      <c r="J3517" s="51"/>
      <c r="K3517" s="51"/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  <c r="AB3517" s="51"/>
      <c r="AC3517" s="51"/>
      <c r="AD3517" s="51"/>
      <c r="AE3517" s="51"/>
      <c r="AF3517" s="51"/>
    </row>
    <row r="3518" spans="1:32">
      <c r="A3518" s="51"/>
      <c r="B3518" s="51"/>
      <c r="C3518" s="51"/>
      <c r="D3518" s="51"/>
      <c r="E3518" s="51"/>
      <c r="F3518" s="51"/>
      <c r="G3518" s="51"/>
      <c r="H3518" s="51"/>
      <c r="I3518" s="51"/>
      <c r="J3518" s="51"/>
      <c r="K3518" s="51"/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  <c r="AB3518" s="51"/>
      <c r="AC3518" s="51"/>
      <c r="AD3518" s="51"/>
      <c r="AE3518" s="51"/>
      <c r="AF3518" s="51"/>
    </row>
    <row r="3519" spans="1:32">
      <c r="A3519" s="51"/>
      <c r="B3519" s="51"/>
      <c r="C3519" s="51"/>
      <c r="D3519" s="51"/>
      <c r="E3519" s="51"/>
      <c r="F3519" s="51"/>
      <c r="G3519" s="51"/>
      <c r="H3519" s="51"/>
      <c r="I3519" s="51"/>
      <c r="J3519" s="51"/>
      <c r="K3519" s="51"/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  <c r="AB3519" s="51"/>
      <c r="AC3519" s="51"/>
      <c r="AD3519" s="51"/>
      <c r="AE3519" s="51"/>
      <c r="AF3519" s="51"/>
    </row>
    <row r="3520" spans="1:32">
      <c r="A3520" s="51"/>
      <c r="B3520" s="51"/>
      <c r="C3520" s="51"/>
      <c r="D3520" s="51"/>
      <c r="E3520" s="51"/>
      <c r="F3520" s="51"/>
      <c r="G3520" s="51"/>
      <c r="H3520" s="51"/>
      <c r="I3520" s="51"/>
      <c r="J3520" s="51"/>
      <c r="K3520" s="51"/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  <c r="AB3520" s="51"/>
      <c r="AC3520" s="51"/>
      <c r="AD3520" s="51"/>
      <c r="AE3520" s="51"/>
      <c r="AF3520" s="51"/>
    </row>
    <row r="3521" spans="1:32">
      <c r="A3521" s="51"/>
      <c r="B3521" s="51"/>
      <c r="C3521" s="51"/>
      <c r="D3521" s="51"/>
      <c r="E3521" s="51"/>
      <c r="F3521" s="51"/>
      <c r="G3521" s="51"/>
      <c r="H3521" s="51"/>
      <c r="I3521" s="51"/>
      <c r="J3521" s="51"/>
      <c r="K3521" s="51"/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  <c r="AB3521" s="51"/>
      <c r="AC3521" s="51"/>
      <c r="AD3521" s="51"/>
      <c r="AE3521" s="51"/>
      <c r="AF3521" s="51"/>
    </row>
    <row r="3522" spans="1:32">
      <c r="A3522" s="51"/>
      <c r="B3522" s="51"/>
      <c r="C3522" s="51"/>
      <c r="D3522" s="51"/>
      <c r="E3522" s="51"/>
      <c r="F3522" s="51"/>
      <c r="G3522" s="51"/>
      <c r="H3522" s="51"/>
      <c r="I3522" s="51"/>
      <c r="J3522" s="51"/>
      <c r="K3522" s="51"/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  <c r="AB3522" s="51"/>
      <c r="AC3522" s="51"/>
      <c r="AD3522" s="51"/>
      <c r="AE3522" s="51"/>
      <c r="AF3522" s="51"/>
    </row>
    <row r="3523" spans="1:32">
      <c r="A3523" s="51"/>
      <c r="B3523" s="51"/>
      <c r="C3523" s="51"/>
      <c r="D3523" s="51"/>
      <c r="E3523" s="51"/>
      <c r="F3523" s="51"/>
      <c r="G3523" s="51"/>
      <c r="H3523" s="51"/>
      <c r="I3523" s="51"/>
      <c r="J3523" s="51"/>
      <c r="K3523" s="51"/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  <c r="AB3523" s="51"/>
      <c r="AC3523" s="51"/>
      <c r="AD3523" s="51"/>
      <c r="AE3523" s="51"/>
      <c r="AF3523" s="51"/>
    </row>
    <row r="3524" spans="1:32">
      <c r="A3524" s="51"/>
      <c r="B3524" s="51"/>
      <c r="C3524" s="51"/>
      <c r="D3524" s="51"/>
      <c r="E3524" s="51"/>
      <c r="F3524" s="51"/>
      <c r="G3524" s="51"/>
      <c r="H3524" s="51"/>
      <c r="I3524" s="51"/>
      <c r="J3524" s="51"/>
      <c r="K3524" s="51"/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  <c r="AB3524" s="51"/>
      <c r="AC3524" s="51"/>
      <c r="AD3524" s="51"/>
      <c r="AE3524" s="51"/>
      <c r="AF3524" s="51"/>
    </row>
    <row r="3525" spans="1:32">
      <c r="A3525" s="51"/>
      <c r="B3525" s="51"/>
      <c r="C3525" s="51"/>
      <c r="D3525" s="51"/>
      <c r="E3525" s="51"/>
      <c r="F3525" s="51"/>
      <c r="G3525" s="51"/>
      <c r="H3525" s="51"/>
      <c r="I3525" s="51"/>
      <c r="J3525" s="51"/>
      <c r="K3525" s="51"/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  <c r="AB3525" s="51"/>
      <c r="AC3525" s="51"/>
      <c r="AD3525" s="51"/>
      <c r="AE3525" s="51"/>
      <c r="AF3525" s="51"/>
    </row>
    <row r="3526" spans="1:32">
      <c r="A3526" s="51"/>
      <c r="B3526" s="51"/>
      <c r="C3526" s="51"/>
      <c r="D3526" s="51"/>
      <c r="E3526" s="51"/>
      <c r="F3526" s="51"/>
      <c r="G3526" s="51"/>
      <c r="H3526" s="51"/>
      <c r="I3526" s="51"/>
      <c r="J3526" s="51"/>
      <c r="K3526" s="51"/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  <c r="AB3526" s="51"/>
      <c r="AC3526" s="51"/>
      <c r="AD3526" s="51"/>
      <c r="AE3526" s="51"/>
      <c r="AF3526" s="51"/>
    </row>
    <row r="3527" spans="1:32">
      <c r="A3527" s="51"/>
      <c r="B3527" s="51"/>
      <c r="C3527" s="51"/>
      <c r="D3527" s="51"/>
      <c r="E3527" s="51"/>
      <c r="F3527" s="51"/>
      <c r="G3527" s="51"/>
      <c r="H3527" s="51"/>
      <c r="I3527" s="51"/>
      <c r="J3527" s="51"/>
      <c r="K3527" s="51"/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  <c r="AB3527" s="51"/>
      <c r="AC3527" s="51"/>
      <c r="AD3527" s="51"/>
      <c r="AE3527" s="51"/>
      <c r="AF3527" s="51"/>
    </row>
    <row r="3528" spans="1:32">
      <c r="A3528" s="51"/>
      <c r="B3528" s="51"/>
      <c r="C3528" s="51"/>
      <c r="D3528" s="51"/>
      <c r="E3528" s="51"/>
      <c r="F3528" s="51"/>
      <c r="G3528" s="51"/>
      <c r="H3528" s="51"/>
      <c r="I3528" s="51"/>
      <c r="J3528" s="51"/>
      <c r="K3528" s="51"/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  <c r="AB3528" s="51"/>
      <c r="AC3528" s="51"/>
      <c r="AD3528" s="51"/>
      <c r="AE3528" s="51"/>
      <c r="AF3528" s="51"/>
    </row>
    <row r="3529" spans="1:32">
      <c r="A3529" s="51"/>
      <c r="B3529" s="51"/>
      <c r="C3529" s="51"/>
      <c r="D3529" s="51"/>
      <c r="E3529" s="51"/>
      <c r="F3529" s="51"/>
      <c r="G3529" s="51"/>
      <c r="H3529" s="51"/>
      <c r="I3529" s="51"/>
      <c r="J3529" s="51"/>
      <c r="K3529" s="51"/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  <c r="AB3529" s="51"/>
      <c r="AC3529" s="51"/>
      <c r="AD3529" s="51"/>
      <c r="AE3529" s="51"/>
      <c r="AF3529" s="51"/>
    </row>
    <row r="3530" spans="1:32">
      <c r="A3530" s="51"/>
      <c r="B3530" s="51"/>
      <c r="C3530" s="51"/>
      <c r="D3530" s="51"/>
      <c r="E3530" s="51"/>
      <c r="F3530" s="51"/>
      <c r="G3530" s="51"/>
      <c r="H3530" s="51"/>
      <c r="I3530" s="51"/>
      <c r="J3530" s="51"/>
      <c r="K3530" s="51"/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  <c r="AB3530" s="51"/>
      <c r="AC3530" s="51"/>
      <c r="AD3530" s="51"/>
      <c r="AE3530" s="51"/>
      <c r="AF3530" s="51"/>
    </row>
    <row r="3531" spans="1:32">
      <c r="A3531" s="51"/>
      <c r="B3531" s="51"/>
      <c r="C3531" s="51"/>
      <c r="D3531" s="51"/>
      <c r="E3531" s="51"/>
      <c r="F3531" s="51"/>
      <c r="G3531" s="51"/>
      <c r="H3531" s="51"/>
      <c r="I3531" s="51"/>
      <c r="J3531" s="51"/>
      <c r="K3531" s="51"/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  <c r="AB3531" s="51"/>
      <c r="AC3531" s="51"/>
      <c r="AD3531" s="51"/>
      <c r="AE3531" s="51"/>
      <c r="AF3531" s="51"/>
    </row>
    <row r="3532" spans="1:32">
      <c r="A3532" s="51"/>
      <c r="B3532" s="51"/>
      <c r="C3532" s="51"/>
      <c r="D3532" s="51"/>
      <c r="E3532" s="51"/>
      <c r="F3532" s="51"/>
      <c r="G3532" s="51"/>
      <c r="H3532" s="51"/>
      <c r="I3532" s="51"/>
      <c r="J3532" s="51"/>
      <c r="K3532" s="51"/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  <c r="AB3532" s="51"/>
      <c r="AC3532" s="51"/>
      <c r="AD3532" s="51"/>
      <c r="AE3532" s="51"/>
      <c r="AF3532" s="51"/>
    </row>
    <row r="3533" spans="1:32">
      <c r="A3533" s="51"/>
      <c r="B3533" s="51"/>
      <c r="C3533" s="51"/>
      <c r="D3533" s="51"/>
      <c r="E3533" s="51"/>
      <c r="F3533" s="51"/>
      <c r="G3533" s="51"/>
      <c r="H3533" s="51"/>
      <c r="I3533" s="51"/>
      <c r="J3533" s="51"/>
      <c r="K3533" s="51"/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  <c r="AB3533" s="51"/>
      <c r="AC3533" s="51"/>
      <c r="AD3533" s="51"/>
      <c r="AE3533" s="51"/>
      <c r="AF3533" s="51"/>
    </row>
    <row r="3534" spans="1:32">
      <c r="A3534" s="51"/>
      <c r="B3534" s="51"/>
      <c r="C3534" s="51"/>
      <c r="D3534" s="51"/>
      <c r="E3534" s="51"/>
      <c r="F3534" s="51"/>
      <c r="G3534" s="51"/>
      <c r="H3534" s="51"/>
      <c r="I3534" s="51"/>
      <c r="J3534" s="51"/>
      <c r="K3534" s="51"/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  <c r="AB3534" s="51"/>
      <c r="AC3534" s="51"/>
      <c r="AD3534" s="51"/>
      <c r="AE3534" s="51"/>
      <c r="AF3534" s="51"/>
    </row>
    <row r="3535" spans="1:32">
      <c r="A3535" s="51"/>
      <c r="B3535" s="51"/>
      <c r="C3535" s="51"/>
      <c r="D3535" s="51"/>
      <c r="E3535" s="51"/>
      <c r="F3535" s="51"/>
      <c r="G3535" s="51"/>
      <c r="H3535" s="51"/>
      <c r="I3535" s="51"/>
      <c r="J3535" s="51"/>
      <c r="K3535" s="51"/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  <c r="AB3535" s="51"/>
      <c r="AC3535" s="51"/>
      <c r="AD3535" s="51"/>
      <c r="AE3535" s="51"/>
      <c r="AF3535" s="51"/>
    </row>
    <row r="3536" spans="1:32">
      <c r="A3536" s="51"/>
      <c r="B3536" s="51"/>
      <c r="C3536" s="51"/>
      <c r="D3536" s="51"/>
      <c r="E3536" s="51"/>
      <c r="F3536" s="51"/>
      <c r="G3536" s="51"/>
      <c r="H3536" s="51"/>
      <c r="I3536" s="51"/>
      <c r="J3536" s="51"/>
      <c r="K3536" s="51"/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  <c r="AB3536" s="51"/>
      <c r="AC3536" s="51"/>
      <c r="AD3536" s="51"/>
      <c r="AE3536" s="51"/>
      <c r="AF3536" s="51"/>
    </row>
    <row r="3537" spans="1:32">
      <c r="A3537" s="51"/>
      <c r="B3537" s="51"/>
      <c r="C3537" s="51"/>
      <c r="D3537" s="51"/>
      <c r="E3537" s="51"/>
      <c r="F3537" s="51"/>
      <c r="G3537" s="51"/>
      <c r="H3537" s="51"/>
      <c r="I3537" s="51"/>
      <c r="J3537" s="51"/>
      <c r="K3537" s="51"/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  <c r="AB3537" s="51"/>
      <c r="AC3537" s="51"/>
      <c r="AD3537" s="51"/>
      <c r="AE3537" s="51"/>
      <c r="AF3537" s="51"/>
    </row>
    <row r="3538" spans="1:32">
      <c r="A3538" s="51"/>
      <c r="B3538" s="51"/>
      <c r="C3538" s="51"/>
      <c r="D3538" s="51"/>
      <c r="E3538" s="51"/>
      <c r="F3538" s="51"/>
      <c r="G3538" s="51"/>
      <c r="H3538" s="51"/>
      <c r="I3538" s="51"/>
      <c r="J3538" s="51"/>
      <c r="K3538" s="51"/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  <c r="AB3538" s="51"/>
      <c r="AC3538" s="51"/>
      <c r="AD3538" s="51"/>
      <c r="AE3538" s="51"/>
      <c r="AF3538" s="51"/>
    </row>
    <row r="3539" spans="1:32">
      <c r="A3539" s="51"/>
      <c r="B3539" s="51"/>
      <c r="C3539" s="51"/>
      <c r="D3539" s="51"/>
      <c r="E3539" s="51"/>
      <c r="F3539" s="51"/>
      <c r="G3539" s="51"/>
      <c r="H3539" s="51"/>
      <c r="I3539" s="51"/>
      <c r="J3539" s="51"/>
      <c r="K3539" s="51"/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  <c r="AB3539" s="51"/>
      <c r="AC3539" s="51"/>
      <c r="AD3539" s="51"/>
      <c r="AE3539" s="51"/>
      <c r="AF3539" s="51"/>
    </row>
    <row r="3540" spans="1:32">
      <c r="A3540" s="51"/>
      <c r="B3540" s="51"/>
      <c r="C3540" s="51"/>
      <c r="D3540" s="51"/>
      <c r="E3540" s="51"/>
      <c r="F3540" s="51"/>
      <c r="G3540" s="51"/>
      <c r="H3540" s="51"/>
      <c r="I3540" s="51"/>
      <c r="J3540" s="51"/>
      <c r="K3540" s="51"/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  <c r="AB3540" s="51"/>
      <c r="AC3540" s="51"/>
      <c r="AD3540" s="51"/>
      <c r="AE3540" s="51"/>
      <c r="AF3540" s="51"/>
    </row>
    <row r="3541" spans="1:32">
      <c r="A3541" s="51"/>
      <c r="B3541" s="51"/>
      <c r="C3541" s="51"/>
      <c r="D3541" s="51"/>
      <c r="E3541" s="51"/>
      <c r="F3541" s="51"/>
      <c r="G3541" s="51"/>
      <c r="H3541" s="51"/>
      <c r="I3541" s="51"/>
      <c r="J3541" s="51"/>
      <c r="K3541" s="51"/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  <c r="AB3541" s="51"/>
      <c r="AC3541" s="51"/>
      <c r="AD3541" s="51"/>
      <c r="AE3541" s="51"/>
      <c r="AF3541" s="51"/>
    </row>
    <row r="3542" spans="1:32">
      <c r="A3542" s="51"/>
      <c r="B3542" s="51"/>
      <c r="C3542" s="51"/>
      <c r="D3542" s="51"/>
      <c r="E3542" s="51"/>
      <c r="F3542" s="51"/>
      <c r="G3542" s="51"/>
      <c r="H3542" s="51"/>
      <c r="I3542" s="51"/>
      <c r="J3542" s="51"/>
      <c r="K3542" s="51"/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  <c r="AB3542" s="51"/>
      <c r="AC3542" s="51"/>
      <c r="AD3542" s="51"/>
      <c r="AE3542" s="51"/>
      <c r="AF3542" s="51"/>
    </row>
    <row r="3543" spans="1:32">
      <c r="A3543" s="51"/>
      <c r="B3543" s="51"/>
      <c r="C3543" s="51"/>
      <c r="D3543" s="51"/>
      <c r="E3543" s="51"/>
      <c r="F3543" s="51"/>
      <c r="G3543" s="51"/>
      <c r="H3543" s="51"/>
      <c r="I3543" s="51"/>
      <c r="J3543" s="51"/>
      <c r="K3543" s="51"/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  <c r="AB3543" s="51"/>
      <c r="AC3543" s="51"/>
      <c r="AD3543" s="51"/>
      <c r="AE3543" s="51"/>
      <c r="AF3543" s="51"/>
    </row>
    <row r="3544" spans="1:32">
      <c r="A3544" s="51"/>
      <c r="B3544" s="51"/>
      <c r="C3544" s="51"/>
      <c r="D3544" s="51"/>
      <c r="E3544" s="51"/>
      <c r="F3544" s="51"/>
      <c r="G3544" s="51"/>
      <c r="H3544" s="51"/>
      <c r="I3544" s="51"/>
      <c r="J3544" s="51"/>
      <c r="K3544" s="51"/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  <c r="AB3544" s="51"/>
      <c r="AC3544" s="51"/>
      <c r="AD3544" s="51"/>
      <c r="AE3544" s="51"/>
      <c r="AF3544" s="51"/>
    </row>
    <row r="3545" spans="1:32">
      <c r="A3545" s="51"/>
      <c r="B3545" s="51"/>
      <c r="C3545" s="51"/>
      <c r="D3545" s="51"/>
      <c r="E3545" s="51"/>
      <c r="F3545" s="51"/>
      <c r="G3545" s="51"/>
      <c r="H3545" s="51"/>
      <c r="I3545" s="51"/>
      <c r="J3545" s="51"/>
      <c r="K3545" s="51"/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  <c r="AB3545" s="51"/>
      <c r="AC3545" s="51"/>
      <c r="AD3545" s="51"/>
      <c r="AE3545" s="51"/>
      <c r="AF3545" s="51"/>
    </row>
    <row r="3546" spans="1:32">
      <c r="A3546" s="51"/>
      <c r="B3546" s="51"/>
      <c r="C3546" s="51"/>
      <c r="D3546" s="51"/>
      <c r="E3546" s="51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  <c r="AB3546" s="51"/>
      <c r="AC3546" s="51"/>
      <c r="AD3546" s="51"/>
      <c r="AE3546" s="51"/>
      <c r="AF3546" s="51"/>
    </row>
    <row r="3547" spans="1:32">
      <c r="A3547" s="51"/>
      <c r="B3547" s="51"/>
      <c r="C3547" s="51"/>
      <c r="D3547" s="51"/>
      <c r="E3547" s="51"/>
      <c r="F3547" s="51"/>
      <c r="G3547" s="51"/>
      <c r="H3547" s="51"/>
      <c r="I3547" s="51"/>
      <c r="J3547" s="51"/>
      <c r="K3547" s="51"/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  <c r="AB3547" s="51"/>
      <c r="AC3547" s="51"/>
      <c r="AD3547" s="51"/>
      <c r="AE3547" s="51"/>
      <c r="AF3547" s="51"/>
    </row>
    <row r="3548" spans="1:32">
      <c r="A3548" s="51"/>
      <c r="B3548" s="51"/>
      <c r="C3548" s="51"/>
      <c r="D3548" s="51"/>
      <c r="E3548" s="51"/>
      <c r="F3548" s="51"/>
      <c r="G3548" s="51"/>
      <c r="H3548" s="51"/>
      <c r="I3548" s="51"/>
      <c r="J3548" s="51"/>
      <c r="K3548" s="51"/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  <c r="AB3548" s="51"/>
      <c r="AC3548" s="51"/>
      <c r="AD3548" s="51"/>
      <c r="AE3548" s="51"/>
      <c r="AF3548" s="51"/>
    </row>
    <row r="3549" spans="1:32">
      <c r="A3549" s="51"/>
      <c r="B3549" s="51"/>
      <c r="C3549" s="51"/>
      <c r="D3549" s="51"/>
      <c r="E3549" s="51"/>
      <c r="F3549" s="51"/>
      <c r="G3549" s="51"/>
      <c r="H3549" s="51"/>
      <c r="I3549" s="51"/>
      <c r="J3549" s="51"/>
      <c r="K3549" s="51"/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  <c r="AB3549" s="51"/>
      <c r="AC3549" s="51"/>
      <c r="AD3549" s="51"/>
      <c r="AE3549" s="51"/>
      <c r="AF3549" s="51"/>
    </row>
    <row r="3550" spans="1:32">
      <c r="A3550" s="51"/>
      <c r="B3550" s="51"/>
      <c r="C3550" s="51"/>
      <c r="D3550" s="51"/>
      <c r="E3550" s="51"/>
      <c r="F3550" s="51"/>
      <c r="G3550" s="51"/>
      <c r="H3550" s="51"/>
      <c r="I3550" s="51"/>
      <c r="J3550" s="51"/>
      <c r="K3550" s="51"/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  <c r="AB3550" s="51"/>
      <c r="AC3550" s="51"/>
      <c r="AD3550" s="51"/>
      <c r="AE3550" s="51"/>
      <c r="AF3550" s="51"/>
    </row>
    <row r="3551" spans="1:32">
      <c r="A3551" s="51"/>
      <c r="B3551" s="51"/>
      <c r="C3551" s="51"/>
      <c r="D3551" s="51"/>
      <c r="E3551" s="51"/>
      <c r="F3551" s="51"/>
      <c r="G3551" s="51"/>
      <c r="H3551" s="51"/>
      <c r="I3551" s="51"/>
      <c r="J3551" s="51"/>
      <c r="K3551" s="51"/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  <c r="AB3551" s="51"/>
      <c r="AC3551" s="51"/>
      <c r="AD3551" s="51"/>
      <c r="AE3551" s="51"/>
      <c r="AF3551" s="51"/>
    </row>
    <row r="3552" spans="1:32">
      <c r="A3552" s="51"/>
      <c r="B3552" s="51"/>
      <c r="C3552" s="51"/>
      <c r="D3552" s="51"/>
      <c r="E3552" s="51"/>
      <c r="F3552" s="51"/>
      <c r="G3552" s="51"/>
      <c r="H3552" s="51"/>
      <c r="I3552" s="51"/>
      <c r="J3552" s="51"/>
      <c r="K3552" s="51"/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  <c r="AB3552" s="51"/>
      <c r="AC3552" s="51"/>
      <c r="AD3552" s="51"/>
      <c r="AE3552" s="51"/>
      <c r="AF3552" s="51"/>
    </row>
    <row r="3553" spans="1:32">
      <c r="A3553" s="51"/>
      <c r="B3553" s="51"/>
      <c r="C3553" s="51"/>
      <c r="D3553" s="51"/>
      <c r="E3553" s="51"/>
      <c r="F3553" s="51"/>
      <c r="G3553" s="51"/>
      <c r="H3553" s="51"/>
      <c r="I3553" s="51"/>
      <c r="J3553" s="51"/>
      <c r="K3553" s="51"/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  <c r="AB3553" s="51"/>
      <c r="AC3553" s="51"/>
      <c r="AD3553" s="51"/>
      <c r="AE3553" s="51"/>
      <c r="AF3553" s="51"/>
    </row>
    <row r="3554" spans="1:32">
      <c r="A3554" s="51"/>
      <c r="B3554" s="51"/>
      <c r="C3554" s="51"/>
      <c r="D3554" s="51"/>
      <c r="E3554" s="51"/>
      <c r="F3554" s="51"/>
      <c r="G3554" s="51"/>
      <c r="H3554" s="51"/>
      <c r="I3554" s="51"/>
      <c r="J3554" s="51"/>
      <c r="K3554" s="51"/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  <c r="AB3554" s="51"/>
      <c r="AC3554" s="51"/>
      <c r="AD3554" s="51"/>
      <c r="AE3554" s="51"/>
      <c r="AF3554" s="51"/>
    </row>
    <row r="3555" spans="1:32">
      <c r="A3555" s="51"/>
      <c r="B3555" s="51"/>
      <c r="C3555" s="51"/>
      <c r="D3555" s="51"/>
      <c r="E3555" s="51"/>
      <c r="F3555" s="51"/>
      <c r="G3555" s="51"/>
      <c r="H3555" s="51"/>
      <c r="I3555" s="51"/>
      <c r="J3555" s="51"/>
      <c r="K3555" s="51"/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  <c r="AB3555" s="51"/>
      <c r="AC3555" s="51"/>
      <c r="AD3555" s="51"/>
      <c r="AE3555" s="51"/>
      <c r="AF3555" s="51"/>
    </row>
    <row r="3556" spans="1:32">
      <c r="A3556" s="51"/>
      <c r="B3556" s="51"/>
      <c r="C3556" s="51"/>
      <c r="D3556" s="51"/>
      <c r="E3556" s="51"/>
      <c r="F3556" s="51"/>
      <c r="G3556" s="51"/>
      <c r="H3556" s="51"/>
      <c r="I3556" s="51"/>
      <c r="J3556" s="51"/>
      <c r="K3556" s="51"/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  <c r="AB3556" s="51"/>
      <c r="AC3556" s="51"/>
      <c r="AD3556" s="51"/>
      <c r="AE3556" s="51"/>
      <c r="AF3556" s="51"/>
    </row>
    <row r="3557" spans="1:32">
      <c r="A3557" s="51"/>
      <c r="B3557" s="51"/>
      <c r="C3557" s="51"/>
      <c r="D3557" s="51"/>
      <c r="E3557" s="51"/>
      <c r="F3557" s="51"/>
      <c r="G3557" s="51"/>
      <c r="H3557" s="51"/>
      <c r="I3557" s="51"/>
      <c r="J3557" s="51"/>
      <c r="K3557" s="51"/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  <c r="AB3557" s="51"/>
      <c r="AC3557" s="51"/>
      <c r="AD3557" s="51"/>
      <c r="AE3557" s="51"/>
      <c r="AF3557" s="51"/>
    </row>
    <row r="3558" spans="1:32">
      <c r="A3558" s="51"/>
      <c r="B3558" s="51"/>
      <c r="C3558" s="51"/>
      <c r="D3558" s="51"/>
      <c r="E3558" s="51"/>
      <c r="F3558" s="51"/>
      <c r="G3558" s="51"/>
      <c r="H3558" s="51"/>
      <c r="I3558" s="51"/>
      <c r="J3558" s="51"/>
      <c r="K3558" s="51"/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  <c r="AB3558" s="51"/>
      <c r="AC3558" s="51"/>
      <c r="AD3558" s="51"/>
      <c r="AE3558" s="51"/>
      <c r="AF3558" s="51"/>
    </row>
    <row r="3559" spans="1:32">
      <c r="A3559" s="51"/>
      <c r="B3559" s="51"/>
      <c r="C3559" s="51"/>
      <c r="D3559" s="51"/>
      <c r="E3559" s="51"/>
      <c r="F3559" s="51"/>
      <c r="G3559" s="51"/>
      <c r="H3559" s="51"/>
      <c r="I3559" s="51"/>
      <c r="J3559" s="51"/>
      <c r="K3559" s="51"/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  <c r="AB3559" s="51"/>
      <c r="AC3559" s="51"/>
      <c r="AD3559" s="51"/>
      <c r="AE3559" s="51"/>
      <c r="AF3559" s="51"/>
    </row>
    <row r="3560" spans="1:32">
      <c r="A3560" s="51"/>
      <c r="B3560" s="51"/>
      <c r="C3560" s="51"/>
      <c r="D3560" s="51"/>
      <c r="E3560" s="51"/>
      <c r="F3560" s="51"/>
      <c r="G3560" s="51"/>
      <c r="H3560" s="51"/>
      <c r="I3560" s="51"/>
      <c r="J3560" s="51"/>
      <c r="K3560" s="51"/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  <c r="AB3560" s="51"/>
      <c r="AC3560" s="51"/>
      <c r="AD3560" s="51"/>
      <c r="AE3560" s="51"/>
      <c r="AF3560" s="51"/>
    </row>
    <row r="3561" spans="1:32">
      <c r="A3561" s="51"/>
      <c r="B3561" s="51"/>
      <c r="C3561" s="51"/>
      <c r="D3561" s="51"/>
      <c r="E3561" s="51"/>
      <c r="F3561" s="51"/>
      <c r="G3561" s="51"/>
      <c r="H3561" s="51"/>
      <c r="I3561" s="51"/>
      <c r="J3561" s="51"/>
      <c r="K3561" s="51"/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  <c r="AB3561" s="51"/>
      <c r="AC3561" s="51"/>
      <c r="AD3561" s="51"/>
      <c r="AE3561" s="51"/>
      <c r="AF3561" s="51"/>
    </row>
    <row r="3562" spans="1:32">
      <c r="A3562" s="51"/>
      <c r="B3562" s="51"/>
      <c r="C3562" s="51"/>
      <c r="D3562" s="51"/>
      <c r="E3562" s="51"/>
      <c r="F3562" s="51"/>
      <c r="G3562" s="51"/>
      <c r="H3562" s="51"/>
      <c r="I3562" s="51"/>
      <c r="J3562" s="51"/>
      <c r="K3562" s="51"/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  <c r="AB3562" s="51"/>
      <c r="AC3562" s="51"/>
      <c r="AD3562" s="51"/>
      <c r="AE3562" s="51"/>
      <c r="AF3562" s="51"/>
    </row>
    <row r="3563" spans="1:32">
      <c r="A3563" s="51"/>
      <c r="B3563" s="51"/>
      <c r="C3563" s="51"/>
      <c r="D3563" s="51"/>
      <c r="E3563" s="51"/>
      <c r="F3563" s="51"/>
      <c r="G3563" s="51"/>
      <c r="H3563" s="51"/>
      <c r="I3563" s="51"/>
      <c r="J3563" s="51"/>
      <c r="K3563" s="51"/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  <c r="AB3563" s="51"/>
      <c r="AC3563" s="51"/>
      <c r="AD3563" s="51"/>
      <c r="AE3563" s="51"/>
      <c r="AF3563" s="51"/>
    </row>
    <row r="3564" spans="1:32">
      <c r="A3564" s="51"/>
      <c r="B3564" s="51"/>
      <c r="C3564" s="51"/>
      <c r="D3564" s="51"/>
      <c r="E3564" s="51"/>
      <c r="F3564" s="51"/>
      <c r="G3564" s="51"/>
      <c r="H3564" s="51"/>
      <c r="I3564" s="51"/>
      <c r="J3564" s="51"/>
      <c r="K3564" s="51"/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  <c r="AB3564" s="51"/>
      <c r="AC3564" s="51"/>
      <c r="AD3564" s="51"/>
      <c r="AE3564" s="51"/>
      <c r="AF3564" s="51"/>
    </row>
    <row r="3565" spans="1:32">
      <c r="A3565" s="51"/>
      <c r="B3565" s="51"/>
      <c r="C3565" s="51"/>
      <c r="D3565" s="51"/>
      <c r="E3565" s="51"/>
      <c r="F3565" s="51"/>
      <c r="G3565" s="51"/>
      <c r="H3565" s="51"/>
      <c r="I3565" s="51"/>
      <c r="J3565" s="51"/>
      <c r="K3565" s="51"/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  <c r="AB3565" s="51"/>
      <c r="AC3565" s="51"/>
      <c r="AD3565" s="51"/>
      <c r="AE3565" s="51"/>
      <c r="AF3565" s="51"/>
    </row>
    <row r="3566" spans="1:32">
      <c r="A3566" s="51"/>
      <c r="B3566" s="51"/>
      <c r="C3566" s="51"/>
      <c r="D3566" s="51"/>
      <c r="E3566" s="51"/>
      <c r="F3566" s="51"/>
      <c r="G3566" s="51"/>
      <c r="H3566" s="51"/>
      <c r="I3566" s="51"/>
      <c r="J3566" s="51"/>
      <c r="K3566" s="51"/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  <c r="AB3566" s="51"/>
      <c r="AC3566" s="51"/>
      <c r="AD3566" s="51"/>
      <c r="AE3566" s="51"/>
      <c r="AF3566" s="51"/>
    </row>
    <row r="3567" spans="1:32">
      <c r="A3567" s="51"/>
      <c r="B3567" s="51"/>
      <c r="C3567" s="51"/>
      <c r="D3567" s="51"/>
      <c r="E3567" s="51"/>
      <c r="F3567" s="51"/>
      <c r="G3567" s="51"/>
      <c r="H3567" s="51"/>
      <c r="I3567" s="51"/>
      <c r="J3567" s="51"/>
      <c r="K3567" s="51"/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  <c r="AB3567" s="51"/>
      <c r="AC3567" s="51"/>
      <c r="AD3567" s="51"/>
      <c r="AE3567" s="51"/>
      <c r="AF3567" s="51"/>
    </row>
    <row r="3568" spans="1:32">
      <c r="A3568" s="51"/>
      <c r="B3568" s="51"/>
      <c r="C3568" s="51"/>
      <c r="D3568" s="51"/>
      <c r="E3568" s="51"/>
      <c r="F3568" s="51"/>
      <c r="G3568" s="51"/>
      <c r="H3568" s="51"/>
      <c r="I3568" s="51"/>
      <c r="J3568" s="51"/>
      <c r="K3568" s="51"/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  <c r="AB3568" s="51"/>
      <c r="AC3568" s="51"/>
      <c r="AD3568" s="51"/>
      <c r="AE3568" s="51"/>
      <c r="AF3568" s="51"/>
    </row>
    <row r="3569" spans="1:32">
      <c r="A3569" s="51"/>
      <c r="B3569" s="51"/>
      <c r="C3569" s="51"/>
      <c r="D3569" s="51"/>
      <c r="E3569" s="51"/>
      <c r="F3569" s="51"/>
      <c r="G3569" s="51"/>
      <c r="H3569" s="51"/>
      <c r="I3569" s="51"/>
      <c r="J3569" s="51"/>
      <c r="K3569" s="51"/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  <c r="AB3569" s="51"/>
      <c r="AC3569" s="51"/>
      <c r="AD3569" s="51"/>
      <c r="AE3569" s="51"/>
      <c r="AF3569" s="51"/>
    </row>
    <row r="3570" spans="1:32">
      <c r="A3570" s="51"/>
      <c r="B3570" s="51"/>
      <c r="C3570" s="51"/>
      <c r="D3570" s="51"/>
      <c r="E3570" s="51"/>
      <c r="F3570" s="51"/>
      <c r="G3570" s="51"/>
      <c r="H3570" s="51"/>
      <c r="I3570" s="51"/>
      <c r="J3570" s="51"/>
      <c r="K3570" s="51"/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  <c r="AB3570" s="51"/>
      <c r="AC3570" s="51"/>
      <c r="AD3570" s="51"/>
      <c r="AE3570" s="51"/>
      <c r="AF3570" s="51"/>
    </row>
    <row r="3571" spans="1:32">
      <c r="A3571" s="51"/>
      <c r="B3571" s="51"/>
      <c r="C3571" s="51"/>
      <c r="D3571" s="51"/>
      <c r="E3571" s="51"/>
      <c r="F3571" s="51"/>
      <c r="G3571" s="51"/>
      <c r="H3571" s="51"/>
      <c r="I3571" s="51"/>
      <c r="J3571" s="51"/>
      <c r="K3571" s="51"/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  <c r="AB3571" s="51"/>
      <c r="AC3571" s="51"/>
      <c r="AD3571" s="51"/>
      <c r="AE3571" s="51"/>
      <c r="AF3571" s="51"/>
    </row>
    <row r="3572" spans="1:32">
      <c r="A3572" s="51"/>
      <c r="B3572" s="51"/>
      <c r="C3572" s="51"/>
      <c r="D3572" s="51"/>
      <c r="E3572" s="51"/>
      <c r="F3572" s="51"/>
      <c r="G3572" s="51"/>
      <c r="H3572" s="51"/>
      <c r="I3572" s="51"/>
      <c r="J3572" s="51"/>
      <c r="K3572" s="51"/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  <c r="AB3572" s="51"/>
      <c r="AC3572" s="51"/>
      <c r="AD3572" s="51"/>
      <c r="AE3572" s="51"/>
      <c r="AF3572" s="51"/>
    </row>
    <row r="3573" spans="1:32">
      <c r="A3573" s="51"/>
      <c r="B3573" s="51"/>
      <c r="C3573" s="51"/>
      <c r="D3573" s="51"/>
      <c r="E3573" s="51"/>
      <c r="F3573" s="51"/>
      <c r="G3573" s="51"/>
      <c r="H3573" s="51"/>
      <c r="I3573" s="51"/>
      <c r="J3573" s="51"/>
      <c r="K3573" s="51"/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  <c r="AB3573" s="51"/>
      <c r="AC3573" s="51"/>
      <c r="AD3573" s="51"/>
      <c r="AE3573" s="51"/>
      <c r="AF3573" s="51"/>
    </row>
    <row r="3574" spans="1:32">
      <c r="A3574" s="51"/>
      <c r="B3574" s="51"/>
      <c r="C3574" s="51"/>
      <c r="D3574" s="51"/>
      <c r="E3574" s="51"/>
      <c r="F3574" s="51"/>
      <c r="G3574" s="51"/>
      <c r="H3574" s="51"/>
      <c r="I3574" s="51"/>
      <c r="J3574" s="51"/>
      <c r="K3574" s="51"/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  <c r="AB3574" s="51"/>
      <c r="AC3574" s="51"/>
      <c r="AD3574" s="51"/>
      <c r="AE3574" s="51"/>
      <c r="AF3574" s="51"/>
    </row>
    <row r="3575" spans="1:32">
      <c r="A3575" s="51"/>
      <c r="B3575" s="51"/>
      <c r="C3575" s="51"/>
      <c r="D3575" s="51"/>
      <c r="E3575" s="51"/>
      <c r="F3575" s="51"/>
      <c r="G3575" s="51"/>
      <c r="H3575" s="51"/>
      <c r="I3575" s="51"/>
      <c r="J3575" s="51"/>
      <c r="K3575" s="51"/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  <c r="AB3575" s="51"/>
      <c r="AC3575" s="51"/>
      <c r="AD3575" s="51"/>
      <c r="AE3575" s="51"/>
      <c r="AF3575" s="51"/>
    </row>
    <row r="3576" spans="1:32">
      <c r="A3576" s="51"/>
      <c r="B3576" s="51"/>
      <c r="C3576" s="51"/>
      <c r="D3576" s="51"/>
      <c r="E3576" s="51"/>
      <c r="F3576" s="51"/>
      <c r="G3576" s="51"/>
      <c r="H3576" s="51"/>
      <c r="I3576" s="51"/>
      <c r="J3576" s="51"/>
      <c r="K3576" s="51"/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  <c r="AB3576" s="51"/>
      <c r="AC3576" s="51"/>
      <c r="AD3576" s="51"/>
      <c r="AE3576" s="51"/>
      <c r="AF3576" s="51"/>
    </row>
    <row r="3577" spans="1:32">
      <c r="A3577" s="51"/>
      <c r="B3577" s="51"/>
      <c r="C3577" s="51"/>
      <c r="D3577" s="51"/>
      <c r="E3577" s="51"/>
      <c r="F3577" s="51"/>
      <c r="G3577" s="51"/>
      <c r="H3577" s="51"/>
      <c r="I3577" s="51"/>
      <c r="J3577" s="51"/>
      <c r="K3577" s="51"/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  <c r="AB3577" s="51"/>
      <c r="AC3577" s="51"/>
      <c r="AD3577" s="51"/>
      <c r="AE3577" s="51"/>
      <c r="AF3577" s="51"/>
    </row>
    <row r="3578" spans="1:32">
      <c r="A3578" s="51"/>
      <c r="B3578" s="51"/>
      <c r="C3578" s="51"/>
      <c r="D3578" s="51"/>
      <c r="E3578" s="51"/>
      <c r="F3578" s="51"/>
      <c r="G3578" s="51"/>
      <c r="H3578" s="51"/>
      <c r="I3578" s="51"/>
      <c r="J3578" s="51"/>
      <c r="K3578" s="51"/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  <c r="AB3578" s="51"/>
      <c r="AC3578" s="51"/>
      <c r="AD3578" s="51"/>
      <c r="AE3578" s="51"/>
      <c r="AF3578" s="51"/>
    </row>
    <row r="3579" spans="1:32">
      <c r="A3579" s="51"/>
      <c r="B3579" s="51"/>
      <c r="C3579" s="51"/>
      <c r="D3579" s="51"/>
      <c r="E3579" s="51"/>
      <c r="F3579" s="51"/>
      <c r="G3579" s="51"/>
      <c r="H3579" s="51"/>
      <c r="I3579" s="51"/>
      <c r="J3579" s="51"/>
      <c r="K3579" s="51"/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  <c r="AB3579" s="51"/>
      <c r="AC3579" s="51"/>
      <c r="AD3579" s="51"/>
      <c r="AE3579" s="51"/>
      <c r="AF3579" s="51"/>
    </row>
    <row r="3580" spans="1:32">
      <c r="A3580" s="51"/>
      <c r="B3580" s="51"/>
      <c r="C3580" s="51"/>
      <c r="D3580" s="51"/>
      <c r="E3580" s="51"/>
      <c r="F3580" s="51"/>
      <c r="G3580" s="51"/>
      <c r="H3580" s="51"/>
      <c r="I3580" s="51"/>
      <c r="J3580" s="51"/>
      <c r="K3580" s="51"/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  <c r="AB3580" s="51"/>
      <c r="AC3580" s="51"/>
      <c r="AD3580" s="51"/>
      <c r="AE3580" s="51"/>
      <c r="AF3580" s="51"/>
    </row>
    <row r="3581" spans="1:32">
      <c r="A3581" s="51"/>
      <c r="B3581" s="51"/>
      <c r="C3581" s="51"/>
      <c r="D3581" s="51"/>
      <c r="E3581" s="51"/>
      <c r="F3581" s="51"/>
      <c r="G3581" s="51"/>
      <c r="H3581" s="51"/>
      <c r="I3581" s="51"/>
      <c r="J3581" s="51"/>
      <c r="K3581" s="51"/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  <c r="AB3581" s="51"/>
      <c r="AC3581" s="51"/>
      <c r="AD3581" s="51"/>
      <c r="AE3581" s="51"/>
      <c r="AF3581" s="51"/>
    </row>
    <row r="3582" spans="1:32">
      <c r="A3582" s="51"/>
      <c r="B3582" s="51"/>
      <c r="C3582" s="51"/>
      <c r="D3582" s="51"/>
      <c r="E3582" s="51"/>
      <c r="F3582" s="51"/>
      <c r="G3582" s="51"/>
      <c r="H3582" s="51"/>
      <c r="I3582" s="51"/>
      <c r="J3582" s="51"/>
      <c r="K3582" s="51"/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  <c r="AB3582" s="51"/>
      <c r="AC3582" s="51"/>
      <c r="AD3582" s="51"/>
      <c r="AE3582" s="51"/>
      <c r="AF3582" s="51"/>
    </row>
    <row r="3583" spans="1:32">
      <c r="A3583" s="51"/>
      <c r="B3583" s="51"/>
      <c r="C3583" s="51"/>
      <c r="D3583" s="51"/>
      <c r="E3583" s="51"/>
      <c r="F3583" s="51"/>
      <c r="G3583" s="51"/>
      <c r="H3583" s="51"/>
      <c r="I3583" s="51"/>
      <c r="J3583" s="51"/>
      <c r="K3583" s="51"/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  <c r="AB3583" s="51"/>
      <c r="AC3583" s="51"/>
      <c r="AD3583" s="51"/>
      <c r="AE3583" s="51"/>
      <c r="AF3583" s="51"/>
    </row>
    <row r="3584" spans="1:32">
      <c r="A3584" s="51"/>
      <c r="B3584" s="51"/>
      <c r="C3584" s="51"/>
      <c r="D3584" s="51"/>
      <c r="E3584" s="51"/>
      <c r="F3584" s="51"/>
      <c r="G3584" s="51"/>
      <c r="H3584" s="51"/>
      <c r="I3584" s="51"/>
      <c r="J3584" s="51"/>
      <c r="K3584" s="51"/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  <c r="AB3584" s="51"/>
      <c r="AC3584" s="51"/>
      <c r="AD3584" s="51"/>
      <c r="AE3584" s="51"/>
      <c r="AF3584" s="51"/>
    </row>
    <row r="3585" spans="1:32">
      <c r="A3585" s="51"/>
      <c r="B3585" s="51"/>
      <c r="C3585" s="51"/>
      <c r="D3585" s="51"/>
      <c r="E3585" s="51"/>
      <c r="F3585" s="51"/>
      <c r="G3585" s="51"/>
      <c r="H3585" s="51"/>
      <c r="I3585" s="51"/>
      <c r="J3585" s="51"/>
      <c r="K3585" s="51"/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  <c r="AB3585" s="51"/>
      <c r="AC3585" s="51"/>
      <c r="AD3585" s="51"/>
      <c r="AE3585" s="51"/>
      <c r="AF3585" s="51"/>
    </row>
    <row r="3586" spans="1:32">
      <c r="A3586" s="51"/>
      <c r="B3586" s="51"/>
      <c r="C3586" s="51"/>
      <c r="D3586" s="51"/>
      <c r="E3586" s="51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  <c r="AB3586" s="51"/>
      <c r="AC3586" s="51"/>
      <c r="AD3586" s="51"/>
      <c r="AE3586" s="51"/>
      <c r="AF3586" s="51"/>
    </row>
    <row r="3587" spans="1:32">
      <c r="A3587" s="51"/>
      <c r="B3587" s="51"/>
      <c r="C3587" s="51"/>
      <c r="D3587" s="51"/>
      <c r="E3587" s="51"/>
      <c r="F3587" s="51"/>
      <c r="G3587" s="51"/>
      <c r="H3587" s="51"/>
      <c r="I3587" s="51"/>
      <c r="J3587" s="51"/>
      <c r="K3587" s="51"/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  <c r="AB3587" s="51"/>
      <c r="AC3587" s="51"/>
      <c r="AD3587" s="51"/>
      <c r="AE3587" s="51"/>
      <c r="AF3587" s="51"/>
    </row>
    <row r="3588" spans="1:32">
      <c r="A3588" s="51"/>
      <c r="B3588" s="51"/>
      <c r="C3588" s="51"/>
      <c r="D3588" s="51"/>
      <c r="E3588" s="51"/>
      <c r="F3588" s="51"/>
      <c r="G3588" s="51"/>
      <c r="H3588" s="51"/>
      <c r="I3588" s="51"/>
      <c r="J3588" s="51"/>
      <c r="K3588" s="51"/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  <c r="AB3588" s="51"/>
      <c r="AC3588" s="51"/>
      <c r="AD3588" s="51"/>
      <c r="AE3588" s="51"/>
      <c r="AF3588" s="51"/>
    </row>
    <row r="3589" spans="1:32">
      <c r="A3589" s="51"/>
      <c r="B3589" s="51"/>
      <c r="C3589" s="51"/>
      <c r="D3589" s="51"/>
      <c r="E3589" s="51"/>
      <c r="F3589" s="51"/>
      <c r="G3589" s="51"/>
      <c r="H3589" s="51"/>
      <c r="I3589" s="51"/>
      <c r="J3589" s="51"/>
      <c r="K3589" s="51"/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  <c r="AB3589" s="51"/>
      <c r="AC3589" s="51"/>
      <c r="AD3589" s="51"/>
      <c r="AE3589" s="51"/>
      <c r="AF3589" s="51"/>
    </row>
    <row r="3590" spans="1:32">
      <c r="A3590" s="51"/>
      <c r="B3590" s="51"/>
      <c r="C3590" s="51"/>
      <c r="D3590" s="51"/>
      <c r="E3590" s="51"/>
      <c r="F3590" s="51"/>
      <c r="G3590" s="51"/>
      <c r="H3590" s="51"/>
      <c r="I3590" s="51"/>
      <c r="J3590" s="51"/>
      <c r="K3590" s="51"/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  <c r="AB3590" s="51"/>
      <c r="AC3590" s="51"/>
      <c r="AD3590" s="51"/>
      <c r="AE3590" s="51"/>
      <c r="AF3590" s="51"/>
    </row>
    <row r="3591" spans="1:32">
      <c r="A3591" s="51"/>
      <c r="B3591" s="51"/>
      <c r="C3591" s="51"/>
      <c r="D3591" s="51"/>
      <c r="E3591" s="51"/>
      <c r="F3591" s="51"/>
      <c r="G3591" s="51"/>
      <c r="H3591" s="51"/>
      <c r="I3591" s="51"/>
      <c r="J3591" s="51"/>
      <c r="K3591" s="51"/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  <c r="AB3591" s="51"/>
      <c r="AC3591" s="51"/>
      <c r="AD3591" s="51"/>
      <c r="AE3591" s="51"/>
      <c r="AF3591" s="51"/>
    </row>
    <row r="3592" spans="1:32">
      <c r="A3592" s="51"/>
      <c r="B3592" s="51"/>
      <c r="C3592" s="51"/>
      <c r="D3592" s="51"/>
      <c r="E3592" s="51"/>
      <c r="F3592" s="51"/>
      <c r="G3592" s="51"/>
      <c r="H3592" s="51"/>
      <c r="I3592" s="51"/>
      <c r="J3592" s="51"/>
      <c r="K3592" s="51"/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  <c r="AB3592" s="51"/>
      <c r="AC3592" s="51"/>
      <c r="AD3592" s="51"/>
      <c r="AE3592" s="51"/>
      <c r="AF3592" s="51"/>
    </row>
    <row r="3593" spans="1:32">
      <c r="A3593" s="51"/>
      <c r="B3593" s="51"/>
      <c r="C3593" s="51"/>
      <c r="D3593" s="51"/>
      <c r="E3593" s="51"/>
      <c r="F3593" s="51"/>
      <c r="G3593" s="51"/>
      <c r="H3593" s="51"/>
      <c r="I3593" s="51"/>
      <c r="J3593" s="51"/>
      <c r="K3593" s="51"/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  <c r="AB3593" s="51"/>
      <c r="AC3593" s="51"/>
      <c r="AD3593" s="51"/>
      <c r="AE3593" s="51"/>
      <c r="AF3593" s="51"/>
    </row>
    <row r="3594" spans="1:32">
      <c r="A3594" s="51"/>
      <c r="B3594" s="51"/>
      <c r="C3594" s="51"/>
      <c r="D3594" s="51"/>
      <c r="E3594" s="51"/>
      <c r="F3594" s="51"/>
      <c r="G3594" s="51"/>
      <c r="H3594" s="51"/>
      <c r="I3594" s="51"/>
      <c r="J3594" s="51"/>
      <c r="K3594" s="51"/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  <c r="AB3594" s="51"/>
      <c r="AC3594" s="51"/>
      <c r="AD3594" s="51"/>
      <c r="AE3594" s="51"/>
      <c r="AF3594" s="51"/>
    </row>
    <row r="3595" spans="1:32">
      <c r="A3595" s="51"/>
      <c r="B3595" s="51"/>
      <c r="C3595" s="51"/>
      <c r="D3595" s="51"/>
      <c r="E3595" s="51"/>
      <c r="F3595" s="51"/>
      <c r="G3595" s="51"/>
      <c r="H3595" s="51"/>
      <c r="I3595" s="51"/>
      <c r="J3595" s="51"/>
      <c r="K3595" s="51"/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  <c r="AB3595" s="51"/>
      <c r="AC3595" s="51"/>
      <c r="AD3595" s="51"/>
      <c r="AE3595" s="51"/>
      <c r="AF3595" s="51"/>
    </row>
    <row r="3596" spans="1:32">
      <c r="A3596" s="51"/>
      <c r="B3596" s="51"/>
      <c r="C3596" s="51"/>
      <c r="D3596" s="51"/>
      <c r="E3596" s="51"/>
      <c r="F3596" s="51"/>
      <c r="G3596" s="51"/>
      <c r="H3596" s="51"/>
      <c r="I3596" s="51"/>
      <c r="J3596" s="51"/>
      <c r="K3596" s="51"/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  <c r="AB3596" s="51"/>
      <c r="AC3596" s="51"/>
      <c r="AD3596" s="51"/>
      <c r="AE3596" s="51"/>
      <c r="AF3596" s="51"/>
    </row>
    <row r="3597" spans="1:32">
      <c r="A3597" s="51"/>
      <c r="B3597" s="51"/>
      <c r="C3597" s="51"/>
      <c r="D3597" s="51"/>
      <c r="E3597" s="51"/>
      <c r="F3597" s="51"/>
      <c r="G3597" s="51"/>
      <c r="H3597" s="51"/>
      <c r="I3597" s="51"/>
      <c r="J3597" s="51"/>
      <c r="K3597" s="51"/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  <c r="AB3597" s="51"/>
      <c r="AC3597" s="51"/>
      <c r="AD3597" s="51"/>
      <c r="AE3597" s="51"/>
      <c r="AF3597" s="51"/>
    </row>
    <row r="3598" spans="1:32">
      <c r="A3598" s="51"/>
      <c r="B3598" s="51"/>
      <c r="C3598" s="51"/>
      <c r="D3598" s="51"/>
      <c r="E3598" s="51"/>
      <c r="F3598" s="51"/>
      <c r="G3598" s="51"/>
      <c r="H3598" s="51"/>
      <c r="I3598" s="51"/>
      <c r="J3598" s="51"/>
      <c r="K3598" s="51"/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  <c r="AB3598" s="51"/>
      <c r="AC3598" s="51"/>
      <c r="AD3598" s="51"/>
      <c r="AE3598" s="51"/>
      <c r="AF3598" s="51"/>
    </row>
    <row r="3599" spans="1:32">
      <c r="A3599" s="51"/>
      <c r="B3599" s="51"/>
      <c r="C3599" s="51"/>
      <c r="D3599" s="51"/>
      <c r="E3599" s="51"/>
      <c r="F3599" s="51"/>
      <c r="G3599" s="51"/>
      <c r="H3599" s="51"/>
      <c r="I3599" s="51"/>
      <c r="J3599" s="51"/>
      <c r="K3599" s="51"/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  <c r="AB3599" s="51"/>
      <c r="AC3599" s="51"/>
      <c r="AD3599" s="51"/>
      <c r="AE3599" s="51"/>
      <c r="AF3599" s="51"/>
    </row>
    <row r="3600" spans="1:32">
      <c r="A3600" s="51"/>
      <c r="B3600" s="51"/>
      <c r="C3600" s="51"/>
      <c r="D3600" s="51"/>
      <c r="E3600" s="51"/>
      <c r="F3600" s="51"/>
      <c r="G3600" s="51"/>
      <c r="H3600" s="51"/>
      <c r="I3600" s="51"/>
      <c r="J3600" s="51"/>
      <c r="K3600" s="51"/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  <c r="AB3600" s="51"/>
      <c r="AC3600" s="51"/>
      <c r="AD3600" s="51"/>
      <c r="AE3600" s="51"/>
      <c r="AF3600" s="51"/>
    </row>
    <row r="3601" spans="1:32">
      <c r="A3601" s="51"/>
      <c r="B3601" s="51"/>
      <c r="C3601" s="51"/>
      <c r="D3601" s="51"/>
      <c r="E3601" s="51"/>
      <c r="F3601" s="51"/>
      <c r="G3601" s="51"/>
      <c r="H3601" s="51"/>
      <c r="I3601" s="51"/>
      <c r="J3601" s="51"/>
      <c r="K3601" s="51"/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  <c r="AB3601" s="51"/>
      <c r="AC3601" s="51"/>
      <c r="AD3601" s="51"/>
      <c r="AE3601" s="51"/>
      <c r="AF3601" s="51"/>
    </row>
    <row r="3602" spans="1:32">
      <c r="A3602" s="51"/>
      <c r="B3602" s="51"/>
      <c r="C3602" s="51"/>
      <c r="D3602" s="51"/>
      <c r="E3602" s="51"/>
      <c r="F3602" s="51"/>
      <c r="G3602" s="51"/>
      <c r="H3602" s="51"/>
      <c r="I3602" s="51"/>
      <c r="J3602" s="51"/>
      <c r="K3602" s="51"/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  <c r="AB3602" s="51"/>
      <c r="AC3602" s="51"/>
      <c r="AD3602" s="51"/>
      <c r="AE3602" s="51"/>
      <c r="AF3602" s="51"/>
    </row>
    <row r="3603" spans="1:32">
      <c r="A3603" s="51"/>
      <c r="B3603" s="51"/>
      <c r="C3603" s="51"/>
      <c r="D3603" s="51"/>
      <c r="E3603" s="51"/>
      <c r="F3603" s="51"/>
      <c r="G3603" s="51"/>
      <c r="H3603" s="51"/>
      <c r="I3603" s="51"/>
      <c r="J3603" s="51"/>
      <c r="K3603" s="51"/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  <c r="AB3603" s="51"/>
      <c r="AC3603" s="51"/>
      <c r="AD3603" s="51"/>
      <c r="AE3603" s="51"/>
      <c r="AF3603" s="51"/>
    </row>
    <row r="3604" spans="1:32">
      <c r="A3604" s="51"/>
      <c r="B3604" s="51"/>
      <c r="C3604" s="51"/>
      <c r="D3604" s="51"/>
      <c r="E3604" s="51"/>
      <c r="F3604" s="51"/>
      <c r="G3604" s="51"/>
      <c r="H3604" s="51"/>
      <c r="I3604" s="51"/>
      <c r="J3604" s="51"/>
      <c r="K3604" s="51"/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  <c r="AB3604" s="51"/>
      <c r="AC3604" s="51"/>
      <c r="AD3604" s="51"/>
      <c r="AE3604" s="51"/>
      <c r="AF3604" s="51"/>
    </row>
    <row r="3605" spans="1:32">
      <c r="A3605" s="51"/>
      <c r="B3605" s="51"/>
      <c r="C3605" s="51"/>
      <c r="D3605" s="51"/>
      <c r="E3605" s="51"/>
      <c r="F3605" s="51"/>
      <c r="G3605" s="51"/>
      <c r="H3605" s="51"/>
      <c r="I3605" s="51"/>
      <c r="J3605" s="51"/>
      <c r="K3605" s="51"/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  <c r="AB3605" s="51"/>
      <c r="AC3605" s="51"/>
      <c r="AD3605" s="51"/>
      <c r="AE3605" s="51"/>
      <c r="AF3605" s="51"/>
    </row>
    <row r="3606" spans="1:32">
      <c r="A3606" s="51"/>
      <c r="B3606" s="51"/>
      <c r="C3606" s="51"/>
      <c r="D3606" s="51"/>
      <c r="E3606" s="51"/>
      <c r="F3606" s="51"/>
      <c r="G3606" s="51"/>
      <c r="H3606" s="51"/>
      <c r="I3606" s="51"/>
      <c r="J3606" s="51"/>
      <c r="K3606" s="51"/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  <c r="AB3606" s="51"/>
      <c r="AC3606" s="51"/>
      <c r="AD3606" s="51"/>
      <c r="AE3606" s="51"/>
      <c r="AF3606" s="51"/>
    </row>
    <row r="3607" spans="1:32">
      <c r="A3607" s="51"/>
      <c r="B3607" s="51"/>
      <c r="C3607" s="51"/>
      <c r="D3607" s="51"/>
      <c r="E3607" s="51"/>
      <c r="F3607" s="51"/>
      <c r="G3607" s="51"/>
      <c r="H3607" s="51"/>
      <c r="I3607" s="51"/>
      <c r="J3607" s="51"/>
      <c r="K3607" s="51"/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  <c r="AB3607" s="51"/>
      <c r="AC3607" s="51"/>
      <c r="AD3607" s="51"/>
      <c r="AE3607" s="51"/>
      <c r="AF3607" s="51"/>
    </row>
    <row r="3608" spans="1:32">
      <c r="A3608" s="51"/>
      <c r="B3608" s="51"/>
      <c r="C3608" s="51"/>
      <c r="D3608" s="51"/>
      <c r="E3608" s="51"/>
      <c r="F3608" s="51"/>
      <c r="G3608" s="51"/>
      <c r="H3608" s="51"/>
      <c r="I3608" s="51"/>
      <c r="J3608" s="51"/>
      <c r="K3608" s="51"/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  <c r="AB3608" s="51"/>
      <c r="AC3608" s="51"/>
      <c r="AD3608" s="51"/>
      <c r="AE3608" s="51"/>
      <c r="AF3608" s="51"/>
    </row>
    <row r="3609" spans="1:32">
      <c r="A3609" s="51"/>
      <c r="B3609" s="51"/>
      <c r="C3609" s="51"/>
      <c r="D3609" s="51"/>
      <c r="E3609" s="51"/>
      <c r="F3609" s="51"/>
      <c r="G3609" s="51"/>
      <c r="H3609" s="51"/>
      <c r="I3609" s="51"/>
      <c r="J3609" s="51"/>
      <c r="K3609" s="51"/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  <c r="AB3609" s="51"/>
      <c r="AC3609" s="51"/>
      <c r="AD3609" s="51"/>
      <c r="AE3609" s="51"/>
      <c r="AF3609" s="51"/>
    </row>
    <row r="3610" spans="1:32">
      <c r="A3610" s="51"/>
      <c r="B3610" s="51"/>
      <c r="C3610" s="51"/>
      <c r="D3610" s="51"/>
      <c r="E3610" s="51"/>
      <c r="F3610" s="51"/>
      <c r="G3610" s="51"/>
      <c r="H3610" s="51"/>
      <c r="I3610" s="51"/>
      <c r="J3610" s="51"/>
      <c r="K3610" s="51"/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  <c r="AB3610" s="51"/>
      <c r="AC3610" s="51"/>
      <c r="AD3610" s="51"/>
      <c r="AE3610" s="51"/>
      <c r="AF3610" s="51"/>
    </row>
    <row r="3611" spans="1:32">
      <c r="A3611" s="51"/>
      <c r="B3611" s="51"/>
      <c r="C3611" s="51"/>
      <c r="D3611" s="51"/>
      <c r="E3611" s="51"/>
      <c r="F3611" s="51"/>
      <c r="G3611" s="51"/>
      <c r="H3611" s="51"/>
      <c r="I3611" s="51"/>
      <c r="J3611" s="51"/>
      <c r="K3611" s="51"/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  <c r="AB3611" s="51"/>
      <c r="AC3611" s="51"/>
      <c r="AD3611" s="51"/>
      <c r="AE3611" s="51"/>
      <c r="AF3611" s="51"/>
    </row>
    <row r="3612" spans="1:32">
      <c r="A3612" s="51"/>
      <c r="B3612" s="51"/>
      <c r="C3612" s="51"/>
      <c r="D3612" s="51"/>
      <c r="E3612" s="51"/>
      <c r="F3612" s="51"/>
      <c r="G3612" s="51"/>
      <c r="H3612" s="51"/>
      <c r="I3612" s="51"/>
      <c r="J3612" s="51"/>
      <c r="K3612" s="51"/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  <c r="AB3612" s="51"/>
      <c r="AC3612" s="51"/>
      <c r="AD3612" s="51"/>
      <c r="AE3612" s="51"/>
      <c r="AF3612" s="51"/>
    </row>
    <row r="3613" spans="1:32">
      <c r="A3613" s="51"/>
      <c r="B3613" s="51"/>
      <c r="C3613" s="51"/>
      <c r="D3613" s="51"/>
      <c r="E3613" s="51"/>
      <c r="F3613" s="51"/>
      <c r="G3613" s="51"/>
      <c r="H3613" s="51"/>
      <c r="I3613" s="51"/>
      <c r="J3613" s="51"/>
      <c r="K3613" s="51"/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  <c r="AB3613" s="51"/>
      <c r="AC3613" s="51"/>
      <c r="AD3613" s="51"/>
      <c r="AE3613" s="51"/>
      <c r="AF3613" s="51"/>
    </row>
    <row r="3614" spans="1:32">
      <c r="A3614" s="51"/>
      <c r="B3614" s="51"/>
      <c r="C3614" s="51"/>
      <c r="D3614" s="51"/>
      <c r="E3614" s="51"/>
      <c r="F3614" s="51"/>
      <c r="G3614" s="51"/>
      <c r="H3614" s="51"/>
      <c r="I3614" s="51"/>
      <c r="J3614" s="51"/>
      <c r="K3614" s="51"/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  <c r="AB3614" s="51"/>
      <c r="AC3614" s="51"/>
      <c r="AD3614" s="51"/>
      <c r="AE3614" s="51"/>
      <c r="AF3614" s="51"/>
    </row>
    <row r="3615" spans="1:32">
      <c r="A3615" s="51"/>
      <c r="B3615" s="51"/>
      <c r="C3615" s="51"/>
      <c r="D3615" s="51"/>
      <c r="E3615" s="51"/>
      <c r="F3615" s="51"/>
      <c r="G3615" s="51"/>
      <c r="H3615" s="51"/>
      <c r="I3615" s="51"/>
      <c r="J3615" s="51"/>
      <c r="K3615" s="51"/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  <c r="AB3615" s="51"/>
      <c r="AC3615" s="51"/>
      <c r="AD3615" s="51"/>
      <c r="AE3615" s="51"/>
      <c r="AF3615" s="51"/>
    </row>
    <row r="3616" spans="1:32">
      <c r="A3616" s="51"/>
      <c r="B3616" s="51"/>
      <c r="C3616" s="51"/>
      <c r="D3616" s="51"/>
      <c r="E3616" s="51"/>
      <c r="F3616" s="51"/>
      <c r="G3616" s="51"/>
      <c r="H3616" s="51"/>
      <c r="I3616" s="51"/>
      <c r="J3616" s="51"/>
      <c r="K3616" s="51"/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  <c r="AB3616" s="51"/>
      <c r="AC3616" s="51"/>
      <c r="AD3616" s="51"/>
      <c r="AE3616" s="51"/>
      <c r="AF3616" s="51"/>
    </row>
    <row r="3617" spans="1:32">
      <c r="A3617" s="51"/>
      <c r="B3617" s="51"/>
      <c r="C3617" s="51"/>
      <c r="D3617" s="51"/>
      <c r="E3617" s="51"/>
      <c r="F3617" s="51"/>
      <c r="G3617" s="51"/>
      <c r="H3617" s="51"/>
      <c r="I3617" s="51"/>
      <c r="J3617" s="51"/>
      <c r="K3617" s="51"/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  <c r="AB3617" s="51"/>
      <c r="AC3617" s="51"/>
      <c r="AD3617" s="51"/>
      <c r="AE3617" s="51"/>
      <c r="AF3617" s="51"/>
    </row>
    <row r="3618" spans="1:32">
      <c r="A3618" s="51"/>
      <c r="B3618" s="51"/>
      <c r="C3618" s="51"/>
      <c r="D3618" s="51"/>
      <c r="E3618" s="51"/>
      <c r="F3618" s="51"/>
      <c r="G3618" s="51"/>
      <c r="H3618" s="51"/>
      <c r="I3618" s="51"/>
      <c r="J3618" s="51"/>
      <c r="K3618" s="51"/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  <c r="AB3618" s="51"/>
      <c r="AC3618" s="51"/>
      <c r="AD3618" s="51"/>
      <c r="AE3618" s="51"/>
      <c r="AF3618" s="51"/>
    </row>
    <row r="3619" spans="1:32">
      <c r="A3619" s="51"/>
      <c r="B3619" s="51"/>
      <c r="C3619" s="51"/>
      <c r="D3619" s="51"/>
      <c r="E3619" s="51"/>
      <c r="F3619" s="51"/>
      <c r="G3619" s="51"/>
      <c r="H3619" s="51"/>
      <c r="I3619" s="51"/>
      <c r="J3619" s="51"/>
      <c r="K3619" s="51"/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  <c r="AB3619" s="51"/>
      <c r="AC3619" s="51"/>
      <c r="AD3619" s="51"/>
      <c r="AE3619" s="51"/>
      <c r="AF3619" s="51"/>
    </row>
    <row r="3620" spans="1:32">
      <c r="A3620" s="51"/>
      <c r="B3620" s="51"/>
      <c r="C3620" s="51"/>
      <c r="D3620" s="51"/>
      <c r="E3620" s="51"/>
      <c r="F3620" s="51"/>
      <c r="G3620" s="51"/>
      <c r="H3620" s="51"/>
      <c r="I3620" s="51"/>
      <c r="J3620" s="51"/>
      <c r="K3620" s="51"/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  <c r="AB3620" s="51"/>
      <c r="AC3620" s="51"/>
      <c r="AD3620" s="51"/>
      <c r="AE3620" s="51"/>
      <c r="AF3620" s="51"/>
    </row>
    <row r="3621" spans="1:32">
      <c r="A3621" s="51"/>
      <c r="B3621" s="51"/>
      <c r="C3621" s="51"/>
      <c r="D3621" s="51"/>
      <c r="E3621" s="51"/>
      <c r="F3621" s="51"/>
      <c r="G3621" s="51"/>
      <c r="H3621" s="51"/>
      <c r="I3621" s="51"/>
      <c r="J3621" s="51"/>
      <c r="K3621" s="51"/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  <c r="AB3621" s="51"/>
      <c r="AC3621" s="51"/>
      <c r="AD3621" s="51"/>
      <c r="AE3621" s="51"/>
      <c r="AF3621" s="51"/>
    </row>
    <row r="3622" spans="1:32">
      <c r="A3622" s="51"/>
      <c r="B3622" s="51"/>
      <c r="C3622" s="51"/>
      <c r="D3622" s="51"/>
      <c r="E3622" s="51"/>
      <c r="F3622" s="51"/>
      <c r="G3622" s="51"/>
      <c r="H3622" s="51"/>
      <c r="I3622" s="51"/>
      <c r="J3622" s="51"/>
      <c r="K3622" s="51"/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  <c r="AB3622" s="51"/>
      <c r="AC3622" s="51"/>
      <c r="AD3622" s="51"/>
      <c r="AE3622" s="51"/>
      <c r="AF3622" s="51"/>
    </row>
    <row r="3623" spans="1:32">
      <c r="A3623" s="51"/>
      <c r="B3623" s="51"/>
      <c r="C3623" s="51"/>
      <c r="D3623" s="51"/>
      <c r="E3623" s="51"/>
      <c r="F3623" s="51"/>
      <c r="G3623" s="51"/>
      <c r="H3623" s="51"/>
      <c r="I3623" s="51"/>
      <c r="J3623" s="51"/>
      <c r="K3623" s="51"/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  <c r="AB3623" s="51"/>
      <c r="AC3623" s="51"/>
      <c r="AD3623" s="51"/>
      <c r="AE3623" s="51"/>
      <c r="AF3623" s="51"/>
    </row>
    <row r="3624" spans="1:32">
      <c r="A3624" s="51"/>
      <c r="B3624" s="51"/>
      <c r="C3624" s="51"/>
      <c r="D3624" s="51"/>
      <c r="E3624" s="51"/>
      <c r="F3624" s="51"/>
      <c r="G3624" s="51"/>
      <c r="H3624" s="51"/>
      <c r="I3624" s="51"/>
      <c r="J3624" s="51"/>
      <c r="K3624" s="51"/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  <c r="AB3624" s="51"/>
      <c r="AC3624" s="51"/>
      <c r="AD3624" s="51"/>
      <c r="AE3624" s="51"/>
      <c r="AF3624" s="51"/>
    </row>
    <row r="3625" spans="1:32">
      <c r="A3625" s="51"/>
      <c r="B3625" s="51"/>
      <c r="C3625" s="51"/>
      <c r="D3625" s="51"/>
      <c r="E3625" s="51"/>
      <c r="F3625" s="51"/>
      <c r="G3625" s="51"/>
      <c r="H3625" s="51"/>
      <c r="I3625" s="51"/>
      <c r="J3625" s="51"/>
      <c r="K3625" s="51"/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  <c r="AB3625" s="51"/>
      <c r="AC3625" s="51"/>
      <c r="AD3625" s="51"/>
      <c r="AE3625" s="51"/>
      <c r="AF3625" s="51"/>
    </row>
    <row r="3626" spans="1:32">
      <c r="A3626" s="51"/>
      <c r="B3626" s="51"/>
      <c r="C3626" s="51"/>
      <c r="D3626" s="51"/>
      <c r="E3626" s="51"/>
      <c r="F3626" s="51"/>
      <c r="G3626" s="51"/>
      <c r="H3626" s="51"/>
      <c r="I3626" s="51"/>
      <c r="J3626" s="51"/>
      <c r="K3626" s="51"/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  <c r="AB3626" s="51"/>
      <c r="AC3626" s="51"/>
      <c r="AD3626" s="51"/>
      <c r="AE3626" s="51"/>
      <c r="AF3626" s="51"/>
    </row>
    <row r="3627" spans="1:32">
      <c r="A3627" s="51"/>
      <c r="B3627" s="51"/>
      <c r="C3627" s="51"/>
      <c r="D3627" s="51"/>
      <c r="E3627" s="51"/>
      <c r="F3627" s="51"/>
      <c r="G3627" s="51"/>
      <c r="H3627" s="51"/>
      <c r="I3627" s="51"/>
      <c r="J3627" s="51"/>
      <c r="K3627" s="51"/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  <c r="AB3627" s="51"/>
      <c r="AC3627" s="51"/>
      <c r="AD3627" s="51"/>
      <c r="AE3627" s="51"/>
      <c r="AF3627" s="51"/>
    </row>
    <row r="3628" spans="1:32">
      <c r="A3628" s="51"/>
      <c r="B3628" s="51"/>
      <c r="C3628" s="51"/>
      <c r="D3628" s="51"/>
      <c r="E3628" s="51"/>
      <c r="F3628" s="51"/>
      <c r="G3628" s="51"/>
      <c r="H3628" s="51"/>
      <c r="I3628" s="51"/>
      <c r="J3628" s="51"/>
      <c r="K3628" s="51"/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  <c r="AB3628" s="51"/>
      <c r="AC3628" s="51"/>
      <c r="AD3628" s="51"/>
      <c r="AE3628" s="51"/>
      <c r="AF3628" s="51"/>
    </row>
    <row r="3629" spans="1:32">
      <c r="A3629" s="51"/>
      <c r="B3629" s="51"/>
      <c r="C3629" s="51"/>
      <c r="D3629" s="51"/>
      <c r="E3629" s="51"/>
      <c r="F3629" s="51"/>
      <c r="G3629" s="51"/>
      <c r="H3629" s="51"/>
      <c r="I3629" s="51"/>
      <c r="J3629" s="51"/>
      <c r="K3629" s="51"/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  <c r="AB3629" s="51"/>
      <c r="AC3629" s="51"/>
      <c r="AD3629" s="51"/>
      <c r="AE3629" s="51"/>
      <c r="AF3629" s="51"/>
    </row>
    <row r="3630" spans="1:32">
      <c r="A3630" s="51"/>
      <c r="B3630" s="51"/>
      <c r="C3630" s="51"/>
      <c r="D3630" s="51"/>
      <c r="E3630" s="51"/>
      <c r="F3630" s="51"/>
      <c r="G3630" s="51"/>
      <c r="H3630" s="51"/>
      <c r="I3630" s="51"/>
      <c r="J3630" s="51"/>
      <c r="K3630" s="51"/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  <c r="AB3630" s="51"/>
      <c r="AC3630" s="51"/>
      <c r="AD3630" s="51"/>
      <c r="AE3630" s="51"/>
      <c r="AF3630" s="51"/>
    </row>
    <row r="3631" spans="1:32">
      <c r="A3631" s="51"/>
      <c r="B3631" s="51"/>
      <c r="C3631" s="51"/>
      <c r="D3631" s="51"/>
      <c r="E3631" s="51"/>
      <c r="F3631" s="51"/>
      <c r="G3631" s="51"/>
      <c r="H3631" s="51"/>
      <c r="I3631" s="51"/>
      <c r="J3631" s="51"/>
      <c r="K3631" s="51"/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  <c r="AB3631" s="51"/>
      <c r="AC3631" s="51"/>
      <c r="AD3631" s="51"/>
      <c r="AE3631" s="51"/>
      <c r="AF3631" s="51"/>
    </row>
    <row r="3632" spans="1:32">
      <c r="A3632" s="51"/>
      <c r="B3632" s="51"/>
      <c r="C3632" s="51"/>
      <c r="D3632" s="51"/>
      <c r="E3632" s="51"/>
      <c r="F3632" s="51"/>
      <c r="G3632" s="51"/>
      <c r="H3632" s="51"/>
      <c r="I3632" s="51"/>
      <c r="J3632" s="51"/>
      <c r="K3632" s="51"/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  <c r="AB3632" s="51"/>
      <c r="AC3632" s="51"/>
      <c r="AD3632" s="51"/>
      <c r="AE3632" s="51"/>
      <c r="AF3632" s="51"/>
    </row>
    <row r="3633" spans="1:32">
      <c r="A3633" s="51"/>
      <c r="B3633" s="51"/>
      <c r="C3633" s="51"/>
      <c r="D3633" s="51"/>
      <c r="E3633" s="51"/>
      <c r="F3633" s="51"/>
      <c r="G3633" s="51"/>
      <c r="H3633" s="51"/>
      <c r="I3633" s="51"/>
      <c r="J3633" s="51"/>
      <c r="K3633" s="51"/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  <c r="AB3633" s="51"/>
      <c r="AC3633" s="51"/>
      <c r="AD3633" s="51"/>
      <c r="AE3633" s="51"/>
      <c r="AF3633" s="51"/>
    </row>
    <row r="3634" spans="1:32">
      <c r="A3634" s="51"/>
      <c r="B3634" s="51"/>
      <c r="C3634" s="51"/>
      <c r="D3634" s="51"/>
      <c r="E3634" s="51"/>
      <c r="F3634" s="51"/>
      <c r="G3634" s="51"/>
      <c r="H3634" s="51"/>
      <c r="I3634" s="51"/>
      <c r="J3634" s="51"/>
      <c r="K3634" s="51"/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  <c r="AB3634" s="51"/>
      <c r="AC3634" s="51"/>
      <c r="AD3634" s="51"/>
      <c r="AE3634" s="51"/>
      <c r="AF3634" s="51"/>
    </row>
    <row r="3635" spans="1:32">
      <c r="A3635" s="51"/>
      <c r="B3635" s="51"/>
      <c r="C3635" s="51"/>
      <c r="D3635" s="51"/>
      <c r="E3635" s="51"/>
      <c r="F3635" s="51"/>
      <c r="G3635" s="51"/>
      <c r="H3635" s="51"/>
      <c r="I3635" s="51"/>
      <c r="J3635" s="51"/>
      <c r="K3635" s="51"/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  <c r="AB3635" s="51"/>
      <c r="AC3635" s="51"/>
      <c r="AD3635" s="51"/>
      <c r="AE3635" s="51"/>
      <c r="AF3635" s="51"/>
    </row>
    <row r="3636" spans="1:32">
      <c r="A3636" s="51"/>
      <c r="B3636" s="51"/>
      <c r="C3636" s="51"/>
      <c r="D3636" s="51"/>
      <c r="E3636" s="51"/>
      <c r="F3636" s="51"/>
      <c r="G3636" s="51"/>
      <c r="H3636" s="51"/>
      <c r="I3636" s="51"/>
      <c r="J3636" s="51"/>
      <c r="K3636" s="51"/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  <c r="AB3636" s="51"/>
      <c r="AC3636" s="51"/>
      <c r="AD3636" s="51"/>
      <c r="AE3636" s="51"/>
      <c r="AF3636" s="51"/>
    </row>
    <row r="3637" spans="1:32">
      <c r="A3637" s="51"/>
      <c r="B3637" s="51"/>
      <c r="C3637" s="51"/>
      <c r="D3637" s="51"/>
      <c r="E3637" s="51"/>
      <c r="F3637" s="51"/>
      <c r="G3637" s="51"/>
      <c r="H3637" s="51"/>
      <c r="I3637" s="51"/>
      <c r="J3637" s="51"/>
      <c r="K3637" s="51"/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  <c r="AB3637" s="51"/>
      <c r="AC3637" s="51"/>
      <c r="AD3637" s="51"/>
      <c r="AE3637" s="51"/>
      <c r="AF3637" s="51"/>
    </row>
    <row r="3638" spans="1:32">
      <c r="A3638" s="51"/>
      <c r="B3638" s="51"/>
      <c r="C3638" s="51"/>
      <c r="D3638" s="51"/>
      <c r="E3638" s="51"/>
      <c r="F3638" s="51"/>
      <c r="G3638" s="51"/>
      <c r="H3638" s="51"/>
      <c r="I3638" s="51"/>
      <c r="J3638" s="51"/>
      <c r="K3638" s="51"/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  <c r="AB3638" s="51"/>
      <c r="AC3638" s="51"/>
      <c r="AD3638" s="51"/>
      <c r="AE3638" s="51"/>
      <c r="AF3638" s="51"/>
    </row>
    <row r="3639" spans="1:32">
      <c r="A3639" s="51"/>
      <c r="B3639" s="51"/>
      <c r="C3639" s="51"/>
      <c r="D3639" s="51"/>
      <c r="E3639" s="51"/>
      <c r="F3639" s="51"/>
      <c r="G3639" s="51"/>
      <c r="H3639" s="51"/>
      <c r="I3639" s="51"/>
      <c r="J3639" s="51"/>
      <c r="K3639" s="51"/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  <c r="AB3639" s="51"/>
      <c r="AC3639" s="51"/>
      <c r="AD3639" s="51"/>
      <c r="AE3639" s="51"/>
      <c r="AF3639" s="51"/>
    </row>
    <row r="3640" spans="1:32">
      <c r="A3640" s="51"/>
      <c r="B3640" s="51"/>
      <c r="C3640" s="51"/>
      <c r="D3640" s="51"/>
      <c r="E3640" s="51"/>
      <c r="F3640" s="51"/>
      <c r="G3640" s="51"/>
      <c r="H3640" s="51"/>
      <c r="I3640" s="51"/>
      <c r="J3640" s="51"/>
      <c r="K3640" s="51"/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  <c r="AB3640" s="51"/>
      <c r="AC3640" s="51"/>
      <c r="AD3640" s="51"/>
      <c r="AE3640" s="51"/>
      <c r="AF3640" s="51"/>
    </row>
    <row r="3641" spans="1:32">
      <c r="A3641" s="51"/>
      <c r="B3641" s="51"/>
      <c r="C3641" s="51"/>
      <c r="D3641" s="51"/>
      <c r="E3641" s="51"/>
      <c r="F3641" s="51"/>
      <c r="G3641" s="51"/>
      <c r="H3641" s="51"/>
      <c r="I3641" s="51"/>
      <c r="J3641" s="51"/>
      <c r="K3641" s="51"/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  <c r="AB3641" s="51"/>
      <c r="AC3641" s="51"/>
      <c r="AD3641" s="51"/>
      <c r="AE3641" s="51"/>
      <c r="AF3641" s="51"/>
    </row>
    <row r="3642" spans="1:32">
      <c r="A3642" s="51"/>
      <c r="B3642" s="51"/>
      <c r="C3642" s="51"/>
      <c r="D3642" s="51"/>
      <c r="E3642" s="51"/>
      <c r="F3642" s="51"/>
      <c r="G3642" s="51"/>
      <c r="H3642" s="51"/>
      <c r="I3642" s="51"/>
      <c r="J3642" s="51"/>
      <c r="K3642" s="51"/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  <c r="AB3642" s="51"/>
      <c r="AC3642" s="51"/>
      <c r="AD3642" s="51"/>
      <c r="AE3642" s="51"/>
      <c r="AF3642" s="51"/>
    </row>
    <row r="3643" spans="1:32">
      <c r="A3643" s="51"/>
      <c r="B3643" s="51"/>
      <c r="C3643" s="51"/>
      <c r="D3643" s="51"/>
      <c r="E3643" s="51"/>
      <c r="F3643" s="51"/>
      <c r="G3643" s="51"/>
      <c r="H3643" s="51"/>
      <c r="I3643" s="51"/>
      <c r="J3643" s="51"/>
      <c r="K3643" s="51"/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  <c r="AB3643" s="51"/>
      <c r="AC3643" s="51"/>
      <c r="AD3643" s="51"/>
      <c r="AE3643" s="51"/>
      <c r="AF3643" s="51"/>
    </row>
    <row r="3644" spans="1:32">
      <c r="A3644" s="51"/>
      <c r="B3644" s="51"/>
      <c r="C3644" s="51"/>
      <c r="D3644" s="51"/>
      <c r="E3644" s="51"/>
      <c r="F3644" s="51"/>
      <c r="G3644" s="51"/>
      <c r="H3644" s="51"/>
      <c r="I3644" s="51"/>
      <c r="J3644" s="51"/>
      <c r="K3644" s="51"/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  <c r="AB3644" s="51"/>
      <c r="AC3644" s="51"/>
      <c r="AD3644" s="51"/>
      <c r="AE3644" s="51"/>
      <c r="AF3644" s="51"/>
    </row>
    <row r="3645" spans="1:32">
      <c r="A3645" s="51"/>
      <c r="B3645" s="51"/>
      <c r="C3645" s="51"/>
      <c r="D3645" s="51"/>
      <c r="E3645" s="51"/>
      <c r="F3645" s="51"/>
      <c r="G3645" s="51"/>
      <c r="H3645" s="51"/>
      <c r="I3645" s="51"/>
      <c r="J3645" s="51"/>
      <c r="K3645" s="51"/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  <c r="AB3645" s="51"/>
      <c r="AC3645" s="51"/>
      <c r="AD3645" s="51"/>
      <c r="AE3645" s="51"/>
      <c r="AF3645" s="51"/>
    </row>
    <row r="3646" spans="1:32">
      <c r="A3646" s="51"/>
      <c r="B3646" s="51"/>
      <c r="C3646" s="51"/>
      <c r="D3646" s="51"/>
      <c r="E3646" s="51"/>
      <c r="F3646" s="51"/>
      <c r="G3646" s="51"/>
      <c r="H3646" s="51"/>
      <c r="I3646" s="51"/>
      <c r="J3646" s="51"/>
      <c r="K3646" s="51"/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  <c r="AB3646" s="51"/>
      <c r="AC3646" s="51"/>
      <c r="AD3646" s="51"/>
      <c r="AE3646" s="51"/>
      <c r="AF3646" s="51"/>
    </row>
    <row r="3647" spans="1:32">
      <c r="A3647" s="51"/>
      <c r="B3647" s="51"/>
      <c r="C3647" s="51"/>
      <c r="D3647" s="51"/>
      <c r="E3647" s="51"/>
      <c r="F3647" s="51"/>
      <c r="G3647" s="51"/>
      <c r="H3647" s="51"/>
      <c r="I3647" s="51"/>
      <c r="J3647" s="51"/>
      <c r="K3647" s="51"/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  <c r="AB3647" s="51"/>
      <c r="AC3647" s="51"/>
      <c r="AD3647" s="51"/>
      <c r="AE3647" s="51"/>
      <c r="AF3647" s="51"/>
    </row>
    <row r="3648" spans="1:32">
      <c r="A3648" s="51"/>
      <c r="B3648" s="51"/>
      <c r="C3648" s="51"/>
      <c r="D3648" s="51"/>
      <c r="E3648" s="51"/>
      <c r="F3648" s="51"/>
      <c r="G3648" s="51"/>
      <c r="H3648" s="51"/>
      <c r="I3648" s="51"/>
      <c r="J3648" s="51"/>
      <c r="K3648" s="51"/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  <c r="AB3648" s="51"/>
      <c r="AC3648" s="51"/>
      <c r="AD3648" s="51"/>
      <c r="AE3648" s="51"/>
      <c r="AF3648" s="51"/>
    </row>
    <row r="3649" spans="1:32">
      <c r="A3649" s="51"/>
      <c r="B3649" s="51"/>
      <c r="C3649" s="51"/>
      <c r="D3649" s="51"/>
      <c r="E3649" s="51"/>
      <c r="F3649" s="51"/>
      <c r="G3649" s="51"/>
      <c r="H3649" s="51"/>
      <c r="I3649" s="51"/>
      <c r="J3649" s="51"/>
      <c r="K3649" s="51"/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  <c r="AB3649" s="51"/>
      <c r="AC3649" s="51"/>
      <c r="AD3649" s="51"/>
      <c r="AE3649" s="51"/>
      <c r="AF3649" s="51"/>
    </row>
    <row r="3650" spans="1:32">
      <c r="A3650" s="51"/>
      <c r="B3650" s="51"/>
      <c r="C3650" s="51"/>
      <c r="D3650" s="51"/>
      <c r="E3650" s="51"/>
      <c r="F3650" s="51"/>
      <c r="G3650" s="51"/>
      <c r="H3650" s="51"/>
      <c r="I3650" s="51"/>
      <c r="J3650" s="51"/>
      <c r="K3650" s="51"/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  <c r="AB3650" s="51"/>
      <c r="AC3650" s="51"/>
      <c r="AD3650" s="51"/>
      <c r="AE3650" s="51"/>
      <c r="AF3650" s="51"/>
    </row>
    <row r="3651" spans="1:32">
      <c r="A3651" s="51"/>
      <c r="B3651" s="51"/>
      <c r="C3651" s="51"/>
      <c r="D3651" s="51"/>
      <c r="E3651" s="51"/>
      <c r="F3651" s="51"/>
      <c r="G3651" s="51"/>
      <c r="H3651" s="51"/>
      <c r="I3651" s="51"/>
      <c r="J3651" s="51"/>
      <c r="K3651" s="51"/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  <c r="AB3651" s="51"/>
      <c r="AC3651" s="51"/>
      <c r="AD3651" s="51"/>
      <c r="AE3651" s="51"/>
      <c r="AF3651" s="51"/>
    </row>
    <row r="3652" spans="1:32">
      <c r="A3652" s="51"/>
      <c r="B3652" s="51"/>
      <c r="C3652" s="51"/>
      <c r="D3652" s="51"/>
      <c r="E3652" s="51"/>
      <c r="F3652" s="51"/>
      <c r="G3652" s="51"/>
      <c r="H3652" s="51"/>
      <c r="I3652" s="51"/>
      <c r="J3652" s="51"/>
      <c r="K3652" s="51"/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  <c r="AB3652" s="51"/>
      <c r="AC3652" s="51"/>
      <c r="AD3652" s="51"/>
      <c r="AE3652" s="51"/>
      <c r="AF3652" s="51"/>
    </row>
    <row r="3653" spans="1:32">
      <c r="A3653" s="51"/>
      <c r="B3653" s="51"/>
      <c r="C3653" s="51"/>
      <c r="D3653" s="51"/>
      <c r="E3653" s="51"/>
      <c r="F3653" s="51"/>
      <c r="G3653" s="51"/>
      <c r="H3653" s="51"/>
      <c r="I3653" s="51"/>
      <c r="J3653" s="51"/>
      <c r="K3653" s="51"/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  <c r="AB3653" s="51"/>
      <c r="AC3653" s="51"/>
      <c r="AD3653" s="51"/>
      <c r="AE3653" s="51"/>
      <c r="AF3653" s="51"/>
    </row>
    <row r="3654" spans="1:32">
      <c r="A3654" s="51"/>
      <c r="B3654" s="51"/>
      <c r="C3654" s="51"/>
      <c r="D3654" s="51"/>
      <c r="E3654" s="51"/>
      <c r="F3654" s="51"/>
      <c r="G3654" s="51"/>
      <c r="H3654" s="51"/>
      <c r="I3654" s="51"/>
      <c r="J3654" s="51"/>
      <c r="K3654" s="51"/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  <c r="AB3654" s="51"/>
      <c r="AC3654" s="51"/>
      <c r="AD3654" s="51"/>
      <c r="AE3654" s="51"/>
      <c r="AF3654" s="51"/>
    </row>
    <row r="3655" spans="1:32">
      <c r="A3655" s="51"/>
      <c r="B3655" s="51"/>
      <c r="C3655" s="51"/>
      <c r="D3655" s="51"/>
      <c r="E3655" s="51"/>
      <c r="F3655" s="51"/>
      <c r="G3655" s="51"/>
      <c r="H3655" s="51"/>
      <c r="I3655" s="51"/>
      <c r="J3655" s="51"/>
      <c r="K3655" s="51"/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  <c r="AB3655" s="51"/>
      <c r="AC3655" s="51"/>
      <c r="AD3655" s="51"/>
      <c r="AE3655" s="51"/>
      <c r="AF3655" s="51"/>
    </row>
    <row r="3656" spans="1:32">
      <c r="A3656" s="51"/>
      <c r="B3656" s="51"/>
      <c r="C3656" s="51"/>
      <c r="D3656" s="51"/>
      <c r="E3656" s="51"/>
      <c r="F3656" s="51"/>
      <c r="G3656" s="51"/>
      <c r="H3656" s="51"/>
      <c r="I3656" s="51"/>
      <c r="J3656" s="51"/>
      <c r="K3656" s="51"/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  <c r="AB3656" s="51"/>
      <c r="AC3656" s="51"/>
      <c r="AD3656" s="51"/>
      <c r="AE3656" s="51"/>
      <c r="AF3656" s="51"/>
    </row>
    <row r="3657" spans="1:32">
      <c r="A3657" s="51"/>
      <c r="B3657" s="51"/>
      <c r="C3657" s="51"/>
      <c r="D3657" s="51"/>
      <c r="E3657" s="51"/>
      <c r="F3657" s="51"/>
      <c r="G3657" s="51"/>
      <c r="H3657" s="51"/>
      <c r="I3657" s="51"/>
      <c r="J3657" s="51"/>
      <c r="K3657" s="51"/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  <c r="AB3657" s="51"/>
      <c r="AC3657" s="51"/>
      <c r="AD3657" s="51"/>
      <c r="AE3657" s="51"/>
      <c r="AF3657" s="51"/>
    </row>
    <row r="3658" spans="1:32">
      <c r="A3658" s="51"/>
      <c r="B3658" s="51"/>
      <c r="C3658" s="51"/>
      <c r="D3658" s="51"/>
      <c r="E3658" s="51"/>
      <c r="F3658" s="51"/>
      <c r="G3658" s="51"/>
      <c r="H3658" s="51"/>
      <c r="I3658" s="51"/>
      <c r="J3658" s="51"/>
      <c r="K3658" s="51"/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  <c r="AB3658" s="51"/>
      <c r="AC3658" s="51"/>
      <c r="AD3658" s="51"/>
      <c r="AE3658" s="51"/>
      <c r="AF3658" s="51"/>
    </row>
    <row r="3659" spans="1:32">
      <c r="A3659" s="51"/>
      <c r="B3659" s="51"/>
      <c r="C3659" s="51"/>
      <c r="D3659" s="51"/>
      <c r="E3659" s="51"/>
      <c r="F3659" s="51"/>
      <c r="G3659" s="51"/>
      <c r="H3659" s="51"/>
      <c r="I3659" s="51"/>
      <c r="J3659" s="51"/>
      <c r="K3659" s="51"/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  <c r="AB3659" s="51"/>
      <c r="AC3659" s="51"/>
      <c r="AD3659" s="51"/>
      <c r="AE3659" s="51"/>
      <c r="AF3659" s="51"/>
    </row>
    <row r="3660" spans="1:32">
      <c r="A3660" s="51"/>
      <c r="B3660" s="51"/>
      <c r="C3660" s="51"/>
      <c r="D3660" s="51"/>
      <c r="E3660" s="51"/>
      <c r="F3660" s="51"/>
      <c r="G3660" s="51"/>
      <c r="H3660" s="51"/>
      <c r="I3660" s="51"/>
      <c r="J3660" s="51"/>
      <c r="K3660" s="51"/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  <c r="AB3660" s="51"/>
      <c r="AC3660" s="51"/>
      <c r="AD3660" s="51"/>
      <c r="AE3660" s="51"/>
      <c r="AF3660" s="51"/>
    </row>
    <row r="3661" spans="1:32">
      <c r="A3661" s="51"/>
      <c r="B3661" s="51"/>
      <c r="C3661" s="51"/>
      <c r="D3661" s="51"/>
      <c r="E3661" s="51"/>
      <c r="F3661" s="51"/>
      <c r="G3661" s="51"/>
      <c r="H3661" s="51"/>
      <c r="I3661" s="51"/>
      <c r="J3661" s="51"/>
      <c r="K3661" s="51"/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  <c r="AB3661" s="51"/>
      <c r="AC3661" s="51"/>
      <c r="AD3661" s="51"/>
      <c r="AE3661" s="51"/>
      <c r="AF3661" s="51"/>
    </row>
    <row r="3662" spans="1:32">
      <c r="A3662" s="51"/>
      <c r="B3662" s="51"/>
      <c r="C3662" s="51"/>
      <c r="D3662" s="51"/>
      <c r="E3662" s="51"/>
      <c r="F3662" s="51"/>
      <c r="G3662" s="51"/>
      <c r="H3662" s="51"/>
      <c r="I3662" s="51"/>
      <c r="J3662" s="51"/>
      <c r="K3662" s="51"/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  <c r="AB3662" s="51"/>
      <c r="AC3662" s="51"/>
      <c r="AD3662" s="51"/>
      <c r="AE3662" s="51"/>
      <c r="AF3662" s="51"/>
    </row>
    <row r="3663" spans="1:32">
      <c r="A3663" s="51"/>
      <c r="B3663" s="51"/>
      <c r="C3663" s="51"/>
      <c r="D3663" s="51"/>
      <c r="E3663" s="51"/>
      <c r="F3663" s="51"/>
      <c r="G3663" s="51"/>
      <c r="H3663" s="51"/>
      <c r="I3663" s="51"/>
      <c r="J3663" s="51"/>
      <c r="K3663" s="51"/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  <c r="AB3663" s="51"/>
      <c r="AC3663" s="51"/>
      <c r="AD3663" s="51"/>
      <c r="AE3663" s="51"/>
      <c r="AF3663" s="51"/>
    </row>
    <row r="3664" spans="1:32">
      <c r="A3664" s="51"/>
      <c r="B3664" s="51"/>
      <c r="C3664" s="51"/>
      <c r="D3664" s="51"/>
      <c r="E3664" s="51"/>
      <c r="F3664" s="51"/>
      <c r="G3664" s="51"/>
      <c r="H3664" s="51"/>
      <c r="I3664" s="51"/>
      <c r="J3664" s="51"/>
      <c r="K3664" s="51"/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  <c r="AB3664" s="51"/>
      <c r="AC3664" s="51"/>
      <c r="AD3664" s="51"/>
      <c r="AE3664" s="51"/>
      <c r="AF3664" s="51"/>
    </row>
    <row r="3665" spans="1:32">
      <c r="A3665" s="51"/>
      <c r="B3665" s="51"/>
      <c r="C3665" s="51"/>
      <c r="D3665" s="51"/>
      <c r="E3665" s="51"/>
      <c r="F3665" s="51"/>
      <c r="G3665" s="51"/>
      <c r="H3665" s="51"/>
      <c r="I3665" s="51"/>
      <c r="J3665" s="51"/>
      <c r="K3665" s="51"/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  <c r="AB3665" s="51"/>
      <c r="AC3665" s="51"/>
      <c r="AD3665" s="51"/>
      <c r="AE3665" s="51"/>
      <c r="AF3665" s="51"/>
    </row>
    <row r="3666" spans="1:32">
      <c r="A3666" s="51"/>
      <c r="B3666" s="51"/>
      <c r="C3666" s="51"/>
      <c r="D3666" s="51"/>
      <c r="E3666" s="51"/>
      <c r="F3666" s="51"/>
      <c r="G3666" s="51"/>
      <c r="H3666" s="51"/>
      <c r="I3666" s="51"/>
      <c r="J3666" s="51"/>
      <c r="K3666" s="51"/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  <c r="AB3666" s="51"/>
      <c r="AC3666" s="51"/>
      <c r="AD3666" s="51"/>
      <c r="AE3666" s="51"/>
      <c r="AF3666" s="51"/>
    </row>
    <row r="3667" spans="1:32">
      <c r="A3667" s="51"/>
      <c r="B3667" s="51"/>
      <c r="C3667" s="51"/>
      <c r="D3667" s="51"/>
      <c r="E3667" s="51"/>
      <c r="F3667" s="51"/>
      <c r="G3667" s="51"/>
      <c r="H3667" s="51"/>
      <c r="I3667" s="51"/>
      <c r="J3667" s="51"/>
      <c r="K3667" s="51"/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  <c r="AB3667" s="51"/>
      <c r="AC3667" s="51"/>
      <c r="AD3667" s="51"/>
      <c r="AE3667" s="51"/>
      <c r="AF3667" s="51"/>
    </row>
    <row r="3668" spans="1:32">
      <c r="A3668" s="51"/>
      <c r="B3668" s="51"/>
      <c r="C3668" s="51"/>
      <c r="D3668" s="51"/>
      <c r="E3668" s="51"/>
      <c r="F3668" s="51"/>
      <c r="G3668" s="51"/>
      <c r="H3668" s="51"/>
      <c r="I3668" s="51"/>
      <c r="J3668" s="51"/>
      <c r="K3668" s="51"/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  <c r="AB3668" s="51"/>
      <c r="AC3668" s="51"/>
      <c r="AD3668" s="51"/>
      <c r="AE3668" s="51"/>
      <c r="AF3668" s="51"/>
    </row>
    <row r="3669" spans="1:32">
      <c r="A3669" s="51"/>
      <c r="B3669" s="51"/>
      <c r="C3669" s="51"/>
      <c r="D3669" s="51"/>
      <c r="E3669" s="51"/>
      <c r="F3669" s="51"/>
      <c r="G3669" s="51"/>
      <c r="H3669" s="51"/>
      <c r="I3669" s="51"/>
      <c r="J3669" s="51"/>
      <c r="K3669" s="51"/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  <c r="AB3669" s="51"/>
      <c r="AC3669" s="51"/>
      <c r="AD3669" s="51"/>
      <c r="AE3669" s="51"/>
      <c r="AF3669" s="51"/>
    </row>
    <row r="3670" spans="1:32">
      <c r="A3670" s="51"/>
      <c r="B3670" s="51"/>
      <c r="C3670" s="51"/>
      <c r="D3670" s="51"/>
      <c r="E3670" s="51"/>
      <c r="F3670" s="51"/>
      <c r="G3670" s="51"/>
      <c r="H3670" s="51"/>
      <c r="I3670" s="51"/>
      <c r="J3670" s="51"/>
      <c r="K3670" s="51"/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  <c r="AB3670" s="51"/>
      <c r="AC3670" s="51"/>
      <c r="AD3670" s="51"/>
      <c r="AE3670" s="51"/>
      <c r="AF3670" s="51"/>
    </row>
    <row r="3671" spans="1:32">
      <c r="A3671" s="51"/>
      <c r="B3671" s="51"/>
      <c r="C3671" s="51"/>
      <c r="D3671" s="51"/>
      <c r="E3671" s="51"/>
      <c r="F3671" s="51"/>
      <c r="G3671" s="51"/>
      <c r="H3671" s="51"/>
      <c r="I3671" s="51"/>
      <c r="J3671" s="51"/>
      <c r="K3671" s="51"/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  <c r="AB3671" s="51"/>
      <c r="AC3671" s="51"/>
      <c r="AD3671" s="51"/>
      <c r="AE3671" s="51"/>
      <c r="AF3671" s="51"/>
    </row>
    <row r="3672" spans="1:32">
      <c r="A3672" s="51"/>
      <c r="B3672" s="51"/>
      <c r="C3672" s="51"/>
      <c r="D3672" s="51"/>
      <c r="E3672" s="51"/>
      <c r="F3672" s="51"/>
      <c r="G3672" s="51"/>
      <c r="H3672" s="51"/>
      <c r="I3672" s="51"/>
      <c r="J3672" s="51"/>
      <c r="K3672" s="51"/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  <c r="AB3672" s="51"/>
      <c r="AC3672" s="51"/>
      <c r="AD3672" s="51"/>
      <c r="AE3672" s="51"/>
      <c r="AF3672" s="51"/>
    </row>
    <row r="3673" spans="1:32">
      <c r="A3673" s="51"/>
      <c r="B3673" s="51"/>
      <c r="C3673" s="51"/>
      <c r="D3673" s="51"/>
      <c r="E3673" s="51"/>
      <c r="F3673" s="51"/>
      <c r="G3673" s="51"/>
      <c r="H3673" s="51"/>
      <c r="I3673" s="51"/>
      <c r="J3673" s="51"/>
      <c r="K3673" s="51"/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  <c r="AB3673" s="51"/>
      <c r="AC3673" s="51"/>
      <c r="AD3673" s="51"/>
      <c r="AE3673" s="51"/>
      <c r="AF3673" s="51"/>
    </row>
    <row r="3674" spans="1:32">
      <c r="A3674" s="51"/>
      <c r="B3674" s="51"/>
      <c r="C3674" s="51"/>
      <c r="D3674" s="51"/>
      <c r="E3674" s="51"/>
      <c r="F3674" s="51"/>
      <c r="G3674" s="51"/>
      <c r="H3674" s="51"/>
      <c r="I3674" s="51"/>
      <c r="J3674" s="51"/>
      <c r="K3674" s="51"/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  <c r="AB3674" s="51"/>
      <c r="AC3674" s="51"/>
      <c r="AD3674" s="51"/>
      <c r="AE3674" s="51"/>
      <c r="AF3674" s="51"/>
    </row>
    <row r="3675" spans="1:32">
      <c r="A3675" s="51"/>
      <c r="B3675" s="51"/>
      <c r="C3675" s="51"/>
      <c r="D3675" s="51"/>
      <c r="E3675" s="51"/>
      <c r="F3675" s="51"/>
      <c r="G3675" s="51"/>
      <c r="H3675" s="51"/>
      <c r="I3675" s="51"/>
      <c r="J3675" s="51"/>
      <c r="K3675" s="51"/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  <c r="AB3675" s="51"/>
      <c r="AC3675" s="51"/>
      <c r="AD3675" s="51"/>
      <c r="AE3675" s="51"/>
      <c r="AF3675" s="51"/>
    </row>
    <row r="3676" spans="1:32">
      <c r="A3676" s="51"/>
      <c r="B3676" s="51"/>
      <c r="C3676" s="51"/>
      <c r="D3676" s="51"/>
      <c r="E3676" s="51"/>
      <c r="F3676" s="51"/>
      <c r="G3676" s="51"/>
      <c r="H3676" s="51"/>
      <c r="I3676" s="51"/>
      <c r="J3676" s="51"/>
      <c r="K3676" s="51"/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  <c r="AB3676" s="51"/>
      <c r="AC3676" s="51"/>
      <c r="AD3676" s="51"/>
      <c r="AE3676" s="51"/>
      <c r="AF3676" s="51"/>
    </row>
    <row r="3677" spans="1:32">
      <c r="A3677" s="51"/>
      <c r="B3677" s="51"/>
      <c r="C3677" s="51"/>
      <c r="D3677" s="51"/>
      <c r="E3677" s="51"/>
      <c r="F3677" s="51"/>
      <c r="G3677" s="51"/>
      <c r="H3677" s="51"/>
      <c r="I3677" s="51"/>
      <c r="J3677" s="51"/>
      <c r="K3677" s="51"/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  <c r="AB3677" s="51"/>
      <c r="AC3677" s="51"/>
      <c r="AD3677" s="51"/>
      <c r="AE3677" s="51"/>
      <c r="AF3677" s="51"/>
    </row>
    <row r="3678" spans="1:32">
      <c r="A3678" s="51"/>
      <c r="B3678" s="51"/>
      <c r="C3678" s="51"/>
      <c r="D3678" s="51"/>
      <c r="E3678" s="51"/>
      <c r="F3678" s="51"/>
      <c r="G3678" s="51"/>
      <c r="H3678" s="51"/>
      <c r="I3678" s="51"/>
      <c r="J3678" s="51"/>
      <c r="K3678" s="51"/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  <c r="AB3678" s="51"/>
      <c r="AC3678" s="51"/>
      <c r="AD3678" s="51"/>
      <c r="AE3678" s="51"/>
      <c r="AF3678" s="51"/>
    </row>
    <row r="3679" spans="1:32">
      <c r="A3679" s="51"/>
      <c r="B3679" s="51"/>
      <c r="C3679" s="51"/>
      <c r="D3679" s="51"/>
      <c r="E3679" s="51"/>
      <c r="F3679" s="51"/>
      <c r="G3679" s="51"/>
      <c r="H3679" s="51"/>
      <c r="I3679" s="51"/>
      <c r="J3679" s="51"/>
      <c r="K3679" s="51"/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  <c r="AB3679" s="51"/>
      <c r="AC3679" s="51"/>
      <c r="AD3679" s="51"/>
      <c r="AE3679" s="51"/>
      <c r="AF3679" s="51"/>
    </row>
    <row r="3680" spans="1:32">
      <c r="A3680" s="51"/>
      <c r="B3680" s="51"/>
      <c r="C3680" s="51"/>
      <c r="D3680" s="51"/>
      <c r="E3680" s="51"/>
      <c r="F3680" s="51"/>
      <c r="G3680" s="51"/>
      <c r="H3680" s="51"/>
      <c r="I3680" s="51"/>
      <c r="J3680" s="51"/>
      <c r="K3680" s="51"/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  <c r="AB3680" s="51"/>
      <c r="AC3680" s="51"/>
      <c r="AD3680" s="51"/>
      <c r="AE3680" s="51"/>
      <c r="AF3680" s="51"/>
    </row>
    <row r="3681" spans="1:32">
      <c r="A3681" s="51"/>
      <c r="B3681" s="51"/>
      <c r="C3681" s="51"/>
      <c r="D3681" s="51"/>
      <c r="E3681" s="51"/>
      <c r="F3681" s="51"/>
      <c r="G3681" s="51"/>
      <c r="H3681" s="51"/>
      <c r="I3681" s="51"/>
      <c r="J3681" s="51"/>
      <c r="K3681" s="51"/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  <c r="AB3681" s="51"/>
      <c r="AC3681" s="51"/>
      <c r="AD3681" s="51"/>
      <c r="AE3681" s="51"/>
      <c r="AF3681" s="51"/>
    </row>
    <row r="3682" spans="1:32">
      <c r="A3682" s="51"/>
      <c r="B3682" s="51"/>
      <c r="C3682" s="51"/>
      <c r="D3682" s="51"/>
      <c r="E3682" s="51"/>
      <c r="F3682" s="51"/>
      <c r="G3682" s="51"/>
      <c r="H3682" s="51"/>
      <c r="I3682" s="51"/>
      <c r="J3682" s="51"/>
      <c r="K3682" s="51"/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  <c r="AB3682" s="51"/>
      <c r="AC3682" s="51"/>
      <c r="AD3682" s="51"/>
      <c r="AE3682" s="51"/>
      <c r="AF3682" s="51"/>
    </row>
    <row r="3683" spans="1:32">
      <c r="A3683" s="51"/>
      <c r="B3683" s="51"/>
      <c r="C3683" s="51"/>
      <c r="D3683" s="51"/>
      <c r="E3683" s="51"/>
      <c r="F3683" s="51"/>
      <c r="G3683" s="51"/>
      <c r="H3683" s="51"/>
      <c r="I3683" s="51"/>
      <c r="J3683" s="51"/>
      <c r="K3683" s="51"/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  <c r="AB3683" s="51"/>
      <c r="AC3683" s="51"/>
      <c r="AD3683" s="51"/>
      <c r="AE3683" s="51"/>
      <c r="AF3683" s="51"/>
    </row>
    <row r="3684" spans="1:32">
      <c r="A3684" s="51"/>
      <c r="B3684" s="51"/>
      <c r="C3684" s="51"/>
      <c r="D3684" s="51"/>
      <c r="E3684" s="51"/>
      <c r="F3684" s="51"/>
      <c r="G3684" s="51"/>
      <c r="H3684" s="51"/>
      <c r="I3684" s="51"/>
      <c r="J3684" s="51"/>
      <c r="K3684" s="51"/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  <c r="AB3684" s="51"/>
      <c r="AC3684" s="51"/>
      <c r="AD3684" s="51"/>
      <c r="AE3684" s="51"/>
      <c r="AF3684" s="51"/>
    </row>
    <row r="3685" spans="1:32">
      <c r="A3685" s="51"/>
      <c r="B3685" s="51"/>
      <c r="C3685" s="51"/>
      <c r="D3685" s="51"/>
      <c r="E3685" s="51"/>
      <c r="F3685" s="51"/>
      <c r="G3685" s="51"/>
      <c r="H3685" s="51"/>
      <c r="I3685" s="51"/>
      <c r="J3685" s="51"/>
      <c r="K3685" s="51"/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  <c r="AB3685" s="51"/>
      <c r="AC3685" s="51"/>
      <c r="AD3685" s="51"/>
      <c r="AE3685" s="51"/>
      <c r="AF3685" s="51"/>
    </row>
    <row r="3686" spans="1:32">
      <c r="A3686" s="51"/>
      <c r="B3686" s="51"/>
      <c r="C3686" s="51"/>
      <c r="D3686" s="51"/>
      <c r="E3686" s="51"/>
      <c r="F3686" s="51"/>
      <c r="G3686" s="51"/>
      <c r="H3686" s="51"/>
      <c r="I3686" s="51"/>
      <c r="J3686" s="51"/>
      <c r="K3686" s="51"/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  <c r="AB3686" s="51"/>
      <c r="AC3686" s="51"/>
      <c r="AD3686" s="51"/>
      <c r="AE3686" s="51"/>
      <c r="AF3686" s="51"/>
    </row>
    <row r="3687" spans="1:32">
      <c r="A3687" s="51"/>
      <c r="B3687" s="51"/>
      <c r="C3687" s="51"/>
      <c r="D3687" s="51"/>
      <c r="E3687" s="51"/>
      <c r="F3687" s="51"/>
      <c r="G3687" s="51"/>
      <c r="H3687" s="51"/>
      <c r="I3687" s="51"/>
      <c r="J3687" s="51"/>
      <c r="K3687" s="51"/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  <c r="AB3687" s="51"/>
      <c r="AC3687" s="51"/>
      <c r="AD3687" s="51"/>
      <c r="AE3687" s="51"/>
      <c r="AF3687" s="51"/>
    </row>
    <row r="3688" spans="1:32">
      <c r="A3688" s="51"/>
      <c r="B3688" s="51"/>
      <c r="C3688" s="51"/>
      <c r="D3688" s="51"/>
      <c r="E3688" s="51"/>
      <c r="F3688" s="51"/>
      <c r="G3688" s="51"/>
      <c r="H3688" s="51"/>
      <c r="I3688" s="51"/>
      <c r="J3688" s="51"/>
      <c r="K3688" s="51"/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  <c r="AB3688" s="51"/>
      <c r="AC3688" s="51"/>
      <c r="AD3688" s="51"/>
      <c r="AE3688" s="51"/>
      <c r="AF3688" s="51"/>
    </row>
    <row r="3689" spans="1:32">
      <c r="A3689" s="51"/>
      <c r="B3689" s="51"/>
      <c r="C3689" s="51"/>
      <c r="D3689" s="51"/>
      <c r="E3689" s="51"/>
      <c r="F3689" s="51"/>
      <c r="G3689" s="51"/>
      <c r="H3689" s="51"/>
      <c r="I3689" s="51"/>
      <c r="J3689" s="51"/>
      <c r="K3689" s="51"/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  <c r="AB3689" s="51"/>
      <c r="AC3689" s="51"/>
      <c r="AD3689" s="51"/>
      <c r="AE3689" s="51"/>
      <c r="AF3689" s="51"/>
    </row>
    <row r="3690" spans="1:32">
      <c r="A3690" s="51"/>
      <c r="B3690" s="51"/>
      <c r="C3690" s="51"/>
      <c r="D3690" s="51"/>
      <c r="E3690" s="51"/>
      <c r="F3690" s="51"/>
      <c r="G3690" s="51"/>
      <c r="H3690" s="51"/>
      <c r="I3690" s="51"/>
      <c r="J3690" s="51"/>
      <c r="K3690" s="51"/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  <c r="AB3690" s="51"/>
      <c r="AC3690" s="51"/>
      <c r="AD3690" s="51"/>
      <c r="AE3690" s="51"/>
      <c r="AF3690" s="51"/>
    </row>
    <row r="3691" spans="1:32">
      <c r="A3691" s="51"/>
      <c r="B3691" s="51"/>
      <c r="C3691" s="51"/>
      <c r="D3691" s="51"/>
      <c r="E3691" s="51"/>
      <c r="F3691" s="51"/>
      <c r="G3691" s="51"/>
      <c r="H3691" s="51"/>
      <c r="I3691" s="51"/>
      <c r="J3691" s="51"/>
      <c r="K3691" s="51"/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  <c r="AB3691" s="51"/>
      <c r="AC3691" s="51"/>
      <c r="AD3691" s="51"/>
      <c r="AE3691" s="51"/>
      <c r="AF3691" s="51"/>
    </row>
    <row r="3692" spans="1:32">
      <c r="A3692" s="51"/>
      <c r="B3692" s="51"/>
      <c r="C3692" s="51"/>
      <c r="D3692" s="51"/>
      <c r="E3692" s="51"/>
      <c r="F3692" s="51"/>
      <c r="G3692" s="51"/>
      <c r="H3692" s="51"/>
      <c r="I3692" s="51"/>
      <c r="J3692" s="51"/>
      <c r="K3692" s="51"/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  <c r="AB3692" s="51"/>
      <c r="AC3692" s="51"/>
      <c r="AD3692" s="51"/>
      <c r="AE3692" s="51"/>
      <c r="AF3692" s="51"/>
    </row>
    <row r="3693" spans="1:32">
      <c r="A3693" s="51"/>
      <c r="B3693" s="51"/>
      <c r="C3693" s="51"/>
      <c r="D3693" s="51"/>
      <c r="E3693" s="51"/>
      <c r="F3693" s="51"/>
      <c r="G3693" s="51"/>
      <c r="H3693" s="51"/>
      <c r="I3693" s="51"/>
      <c r="J3693" s="51"/>
      <c r="K3693" s="51"/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  <c r="AB3693" s="51"/>
      <c r="AC3693" s="51"/>
      <c r="AD3693" s="51"/>
      <c r="AE3693" s="51"/>
      <c r="AF3693" s="51"/>
    </row>
    <row r="3694" spans="1:32">
      <c r="A3694" s="51"/>
      <c r="B3694" s="51"/>
      <c r="C3694" s="51"/>
      <c r="D3694" s="51"/>
      <c r="E3694" s="51"/>
      <c r="F3694" s="51"/>
      <c r="G3694" s="51"/>
      <c r="H3694" s="51"/>
      <c r="I3694" s="51"/>
      <c r="J3694" s="51"/>
      <c r="K3694" s="51"/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  <c r="AB3694" s="51"/>
      <c r="AC3694" s="51"/>
      <c r="AD3694" s="51"/>
      <c r="AE3694" s="51"/>
      <c r="AF3694" s="51"/>
    </row>
    <row r="3695" spans="1:32">
      <c r="A3695" s="51"/>
      <c r="B3695" s="51"/>
      <c r="C3695" s="51"/>
      <c r="D3695" s="51"/>
      <c r="E3695" s="51"/>
      <c r="F3695" s="51"/>
      <c r="G3695" s="51"/>
      <c r="H3695" s="51"/>
      <c r="I3695" s="51"/>
      <c r="J3695" s="51"/>
      <c r="K3695" s="51"/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  <c r="AB3695" s="51"/>
      <c r="AC3695" s="51"/>
      <c r="AD3695" s="51"/>
      <c r="AE3695" s="51"/>
      <c r="AF3695" s="51"/>
    </row>
    <row r="3696" spans="1:32">
      <c r="A3696" s="51"/>
      <c r="B3696" s="51"/>
      <c r="C3696" s="51"/>
      <c r="D3696" s="51"/>
      <c r="E3696" s="51"/>
      <c r="F3696" s="51"/>
      <c r="G3696" s="51"/>
      <c r="H3696" s="51"/>
      <c r="I3696" s="51"/>
      <c r="J3696" s="51"/>
      <c r="K3696" s="51"/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  <c r="AB3696" s="51"/>
      <c r="AC3696" s="51"/>
      <c r="AD3696" s="51"/>
      <c r="AE3696" s="51"/>
      <c r="AF3696" s="51"/>
    </row>
    <row r="3697" spans="1:32">
      <c r="A3697" s="51"/>
      <c r="B3697" s="51"/>
      <c r="C3697" s="51"/>
      <c r="D3697" s="51"/>
      <c r="E3697" s="51"/>
      <c r="F3697" s="51"/>
      <c r="G3697" s="51"/>
      <c r="H3697" s="51"/>
      <c r="I3697" s="51"/>
      <c r="J3697" s="51"/>
      <c r="K3697" s="51"/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  <c r="AB3697" s="51"/>
      <c r="AC3697" s="51"/>
      <c r="AD3697" s="51"/>
      <c r="AE3697" s="51"/>
      <c r="AF3697" s="51"/>
    </row>
    <row r="3698" spans="1:32">
      <c r="A3698" s="51"/>
      <c r="B3698" s="51"/>
      <c r="C3698" s="51"/>
      <c r="D3698" s="51"/>
      <c r="E3698" s="51"/>
      <c r="F3698" s="51"/>
      <c r="G3698" s="51"/>
      <c r="H3698" s="51"/>
      <c r="I3698" s="51"/>
      <c r="J3698" s="51"/>
      <c r="K3698" s="51"/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  <c r="AB3698" s="51"/>
      <c r="AC3698" s="51"/>
      <c r="AD3698" s="51"/>
      <c r="AE3698" s="51"/>
      <c r="AF3698" s="51"/>
    </row>
    <row r="3699" spans="1:32">
      <c r="A3699" s="51"/>
      <c r="B3699" s="51"/>
      <c r="C3699" s="51"/>
      <c r="D3699" s="51"/>
      <c r="E3699" s="51"/>
      <c r="F3699" s="51"/>
      <c r="G3699" s="51"/>
      <c r="H3699" s="51"/>
      <c r="I3699" s="51"/>
      <c r="J3699" s="51"/>
      <c r="K3699" s="51"/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  <c r="AB3699" s="51"/>
      <c r="AC3699" s="51"/>
      <c r="AD3699" s="51"/>
      <c r="AE3699" s="51"/>
      <c r="AF3699" s="51"/>
    </row>
    <row r="3700" spans="1:32">
      <c r="A3700" s="51"/>
      <c r="B3700" s="51"/>
      <c r="C3700" s="51"/>
      <c r="D3700" s="51"/>
      <c r="E3700" s="51"/>
      <c r="F3700" s="51"/>
      <c r="G3700" s="51"/>
      <c r="H3700" s="51"/>
      <c r="I3700" s="51"/>
      <c r="J3700" s="51"/>
      <c r="K3700" s="51"/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  <c r="AB3700" s="51"/>
      <c r="AC3700" s="51"/>
      <c r="AD3700" s="51"/>
      <c r="AE3700" s="51"/>
      <c r="AF3700" s="51"/>
    </row>
    <row r="3701" spans="1:32">
      <c r="A3701" s="51"/>
      <c r="B3701" s="51"/>
      <c r="C3701" s="51"/>
      <c r="D3701" s="51"/>
      <c r="E3701" s="51"/>
      <c r="F3701" s="51"/>
      <c r="G3701" s="51"/>
      <c r="H3701" s="51"/>
      <c r="I3701" s="51"/>
      <c r="J3701" s="51"/>
      <c r="K3701" s="51"/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  <c r="AB3701" s="51"/>
      <c r="AC3701" s="51"/>
      <c r="AD3701" s="51"/>
      <c r="AE3701" s="51"/>
      <c r="AF3701" s="51"/>
    </row>
    <row r="3702" spans="1:32">
      <c r="A3702" s="51"/>
      <c r="B3702" s="51"/>
      <c r="C3702" s="51"/>
      <c r="D3702" s="51"/>
      <c r="E3702" s="51"/>
      <c r="F3702" s="51"/>
      <c r="G3702" s="51"/>
      <c r="H3702" s="51"/>
      <c r="I3702" s="51"/>
      <c r="J3702" s="51"/>
      <c r="K3702" s="51"/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  <c r="AB3702" s="51"/>
      <c r="AC3702" s="51"/>
      <c r="AD3702" s="51"/>
      <c r="AE3702" s="51"/>
      <c r="AF3702" s="51"/>
    </row>
    <row r="3703" spans="1:32">
      <c r="A3703" s="51"/>
      <c r="B3703" s="51"/>
      <c r="C3703" s="51"/>
      <c r="D3703" s="51"/>
      <c r="E3703" s="51"/>
      <c r="F3703" s="51"/>
      <c r="G3703" s="51"/>
      <c r="H3703" s="51"/>
      <c r="I3703" s="51"/>
      <c r="J3703" s="51"/>
      <c r="K3703" s="51"/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  <c r="AB3703" s="51"/>
      <c r="AC3703" s="51"/>
      <c r="AD3703" s="51"/>
      <c r="AE3703" s="51"/>
      <c r="AF3703" s="51"/>
    </row>
    <row r="3704" spans="1:32">
      <c r="A3704" s="51"/>
      <c r="B3704" s="51"/>
      <c r="C3704" s="51"/>
      <c r="D3704" s="51"/>
      <c r="E3704" s="51"/>
      <c r="F3704" s="51"/>
      <c r="G3704" s="51"/>
      <c r="H3704" s="51"/>
      <c r="I3704" s="51"/>
      <c r="J3704" s="51"/>
      <c r="K3704" s="51"/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  <c r="AB3704" s="51"/>
      <c r="AC3704" s="51"/>
      <c r="AD3704" s="51"/>
      <c r="AE3704" s="51"/>
      <c r="AF3704" s="51"/>
    </row>
    <row r="3705" spans="1:32">
      <c r="A3705" s="51"/>
      <c r="B3705" s="51"/>
      <c r="C3705" s="51"/>
      <c r="D3705" s="51"/>
      <c r="E3705" s="51"/>
      <c r="F3705" s="51"/>
      <c r="G3705" s="51"/>
      <c r="H3705" s="51"/>
      <c r="I3705" s="51"/>
      <c r="J3705" s="51"/>
      <c r="K3705" s="51"/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  <c r="AB3705" s="51"/>
      <c r="AC3705" s="51"/>
      <c r="AD3705" s="51"/>
      <c r="AE3705" s="51"/>
      <c r="AF3705" s="51"/>
    </row>
    <row r="3706" spans="1:32">
      <c r="A3706" s="51"/>
      <c r="B3706" s="51"/>
      <c r="C3706" s="51"/>
      <c r="D3706" s="51"/>
      <c r="E3706" s="51"/>
      <c r="F3706" s="51"/>
      <c r="G3706" s="51"/>
      <c r="H3706" s="51"/>
      <c r="I3706" s="51"/>
      <c r="J3706" s="51"/>
      <c r="K3706" s="51"/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  <c r="AB3706" s="51"/>
      <c r="AC3706" s="51"/>
      <c r="AD3706" s="51"/>
      <c r="AE3706" s="51"/>
      <c r="AF3706" s="51"/>
    </row>
    <row r="3707" spans="1:32">
      <c r="A3707" s="51"/>
      <c r="B3707" s="51"/>
      <c r="C3707" s="51"/>
      <c r="D3707" s="51"/>
      <c r="E3707" s="51"/>
      <c r="F3707" s="51"/>
      <c r="G3707" s="51"/>
      <c r="H3707" s="51"/>
      <c r="I3707" s="51"/>
      <c r="J3707" s="51"/>
      <c r="K3707" s="51"/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  <c r="AB3707" s="51"/>
      <c r="AC3707" s="51"/>
      <c r="AD3707" s="51"/>
      <c r="AE3707" s="51"/>
      <c r="AF3707" s="51"/>
    </row>
    <row r="3708" spans="1:32">
      <c r="A3708" s="51"/>
      <c r="B3708" s="51"/>
      <c r="C3708" s="51"/>
      <c r="D3708" s="51"/>
      <c r="E3708" s="51"/>
      <c r="F3708" s="51"/>
      <c r="G3708" s="51"/>
      <c r="H3708" s="51"/>
      <c r="I3708" s="51"/>
      <c r="J3708" s="51"/>
      <c r="K3708" s="51"/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  <c r="AB3708" s="51"/>
      <c r="AC3708" s="51"/>
      <c r="AD3708" s="51"/>
      <c r="AE3708" s="51"/>
      <c r="AF3708" s="51"/>
    </row>
    <row r="3709" spans="1:32">
      <c r="A3709" s="51"/>
      <c r="B3709" s="51"/>
      <c r="C3709" s="51"/>
      <c r="D3709" s="51"/>
      <c r="E3709" s="51"/>
      <c r="F3709" s="51"/>
      <c r="G3709" s="51"/>
      <c r="H3709" s="51"/>
      <c r="I3709" s="51"/>
      <c r="J3709" s="51"/>
      <c r="K3709" s="51"/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  <c r="AB3709" s="51"/>
      <c r="AC3709" s="51"/>
      <c r="AD3709" s="51"/>
      <c r="AE3709" s="51"/>
      <c r="AF3709" s="51"/>
    </row>
    <row r="3710" spans="1:32">
      <c r="A3710" s="51"/>
      <c r="B3710" s="51"/>
      <c r="C3710" s="51"/>
      <c r="D3710" s="51"/>
      <c r="E3710" s="51"/>
      <c r="F3710" s="51"/>
      <c r="G3710" s="51"/>
      <c r="H3710" s="51"/>
      <c r="I3710" s="51"/>
      <c r="J3710" s="51"/>
      <c r="K3710" s="51"/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  <c r="AB3710" s="51"/>
      <c r="AC3710" s="51"/>
      <c r="AD3710" s="51"/>
      <c r="AE3710" s="51"/>
      <c r="AF3710" s="51"/>
    </row>
    <row r="3711" spans="1:32">
      <c r="A3711" s="51"/>
      <c r="B3711" s="51"/>
      <c r="C3711" s="51"/>
      <c r="D3711" s="51"/>
      <c r="E3711" s="51"/>
      <c r="F3711" s="51"/>
      <c r="G3711" s="51"/>
      <c r="H3711" s="51"/>
      <c r="I3711" s="51"/>
      <c r="J3711" s="51"/>
      <c r="K3711" s="51"/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  <c r="AB3711" s="51"/>
      <c r="AC3711" s="51"/>
      <c r="AD3711" s="51"/>
      <c r="AE3711" s="51"/>
      <c r="AF3711" s="51"/>
    </row>
    <row r="3712" spans="1:32">
      <c r="A3712" s="51"/>
      <c r="B3712" s="51"/>
      <c r="C3712" s="51"/>
      <c r="D3712" s="51"/>
      <c r="E3712" s="51"/>
      <c r="F3712" s="51"/>
      <c r="G3712" s="51"/>
      <c r="H3712" s="51"/>
      <c r="I3712" s="51"/>
      <c r="J3712" s="51"/>
      <c r="K3712" s="51"/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  <c r="AB3712" s="51"/>
      <c r="AC3712" s="51"/>
      <c r="AD3712" s="51"/>
      <c r="AE3712" s="51"/>
      <c r="AF3712" s="51"/>
    </row>
    <row r="3713" spans="1:32">
      <c r="A3713" s="51"/>
      <c r="B3713" s="51"/>
      <c r="C3713" s="51"/>
      <c r="D3713" s="51"/>
      <c r="E3713" s="51"/>
      <c r="F3713" s="51"/>
      <c r="G3713" s="51"/>
      <c r="H3713" s="51"/>
      <c r="I3713" s="51"/>
      <c r="J3713" s="51"/>
      <c r="K3713" s="51"/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  <c r="AB3713" s="51"/>
      <c r="AC3713" s="51"/>
      <c r="AD3713" s="51"/>
      <c r="AE3713" s="51"/>
      <c r="AF3713" s="51"/>
    </row>
    <row r="3714" spans="1:32">
      <c r="A3714" s="51"/>
      <c r="B3714" s="51"/>
      <c r="C3714" s="51"/>
      <c r="D3714" s="51"/>
      <c r="E3714" s="51"/>
      <c r="F3714" s="51"/>
      <c r="G3714" s="51"/>
      <c r="H3714" s="51"/>
      <c r="I3714" s="51"/>
      <c r="J3714" s="51"/>
      <c r="K3714" s="51"/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  <c r="AB3714" s="51"/>
      <c r="AC3714" s="51"/>
      <c r="AD3714" s="51"/>
      <c r="AE3714" s="51"/>
      <c r="AF3714" s="51"/>
    </row>
    <row r="3715" spans="1:32">
      <c r="A3715" s="51"/>
      <c r="B3715" s="51"/>
      <c r="C3715" s="51"/>
      <c r="D3715" s="51"/>
      <c r="E3715" s="51"/>
      <c r="F3715" s="51"/>
      <c r="G3715" s="51"/>
      <c r="H3715" s="51"/>
      <c r="I3715" s="51"/>
      <c r="J3715" s="51"/>
      <c r="K3715" s="51"/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  <c r="AB3715" s="51"/>
      <c r="AC3715" s="51"/>
      <c r="AD3715" s="51"/>
      <c r="AE3715" s="51"/>
      <c r="AF3715" s="51"/>
    </row>
    <row r="3716" spans="1:32">
      <c r="A3716" s="51"/>
      <c r="B3716" s="51"/>
      <c r="C3716" s="51"/>
      <c r="D3716" s="51"/>
      <c r="E3716" s="51"/>
      <c r="F3716" s="51"/>
      <c r="G3716" s="51"/>
      <c r="H3716" s="51"/>
      <c r="I3716" s="51"/>
      <c r="J3716" s="51"/>
      <c r="K3716" s="51"/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  <c r="AB3716" s="51"/>
      <c r="AC3716" s="51"/>
      <c r="AD3716" s="51"/>
      <c r="AE3716" s="51"/>
      <c r="AF3716" s="51"/>
    </row>
    <row r="3717" spans="1:32">
      <c r="A3717" s="51"/>
      <c r="B3717" s="51"/>
      <c r="C3717" s="51"/>
      <c r="D3717" s="51"/>
      <c r="E3717" s="51"/>
      <c r="F3717" s="51"/>
      <c r="G3717" s="51"/>
      <c r="H3717" s="51"/>
      <c r="I3717" s="51"/>
      <c r="J3717" s="51"/>
      <c r="K3717" s="51"/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  <c r="AB3717" s="51"/>
      <c r="AC3717" s="51"/>
      <c r="AD3717" s="51"/>
      <c r="AE3717" s="51"/>
      <c r="AF3717" s="51"/>
    </row>
    <row r="3718" spans="1:32">
      <c r="A3718" s="51"/>
      <c r="B3718" s="51"/>
      <c r="C3718" s="51"/>
      <c r="D3718" s="51"/>
      <c r="E3718" s="51"/>
      <c r="F3718" s="51"/>
      <c r="G3718" s="51"/>
      <c r="H3718" s="51"/>
      <c r="I3718" s="51"/>
      <c r="J3718" s="51"/>
      <c r="K3718" s="51"/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  <c r="AB3718" s="51"/>
      <c r="AC3718" s="51"/>
      <c r="AD3718" s="51"/>
      <c r="AE3718" s="51"/>
      <c r="AF3718" s="51"/>
    </row>
    <row r="3719" spans="1:32">
      <c r="A3719" s="51"/>
      <c r="B3719" s="51"/>
      <c r="C3719" s="51"/>
      <c r="D3719" s="51"/>
      <c r="E3719" s="51"/>
      <c r="F3719" s="51"/>
      <c r="G3719" s="51"/>
      <c r="H3719" s="51"/>
      <c r="I3719" s="51"/>
      <c r="J3719" s="51"/>
      <c r="K3719" s="51"/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  <c r="AB3719" s="51"/>
      <c r="AC3719" s="51"/>
      <c r="AD3719" s="51"/>
      <c r="AE3719" s="51"/>
      <c r="AF3719" s="51"/>
    </row>
    <row r="3720" spans="1:32">
      <c r="A3720" s="51"/>
      <c r="B3720" s="51"/>
      <c r="C3720" s="51"/>
      <c r="D3720" s="51"/>
      <c r="E3720" s="51"/>
      <c r="F3720" s="51"/>
      <c r="G3720" s="51"/>
      <c r="H3720" s="51"/>
      <c r="I3720" s="51"/>
      <c r="J3720" s="51"/>
      <c r="K3720" s="51"/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  <c r="AB3720" s="51"/>
      <c r="AC3720" s="51"/>
      <c r="AD3720" s="51"/>
      <c r="AE3720" s="51"/>
      <c r="AF3720" s="51"/>
    </row>
    <row r="3721" spans="1:32">
      <c r="A3721" s="51"/>
      <c r="B3721" s="51"/>
      <c r="C3721" s="51"/>
      <c r="D3721" s="51"/>
      <c r="E3721" s="51"/>
      <c r="F3721" s="51"/>
      <c r="G3721" s="51"/>
      <c r="H3721" s="51"/>
      <c r="I3721" s="51"/>
      <c r="J3721" s="51"/>
      <c r="K3721" s="51"/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  <c r="AB3721" s="51"/>
      <c r="AC3721" s="51"/>
      <c r="AD3721" s="51"/>
      <c r="AE3721" s="51"/>
      <c r="AF3721" s="51"/>
    </row>
    <row r="3722" spans="1:32">
      <c r="A3722" s="51"/>
      <c r="B3722" s="51"/>
      <c r="C3722" s="51"/>
      <c r="D3722" s="51"/>
      <c r="E3722" s="51"/>
      <c r="F3722" s="51"/>
      <c r="G3722" s="51"/>
      <c r="H3722" s="51"/>
      <c r="I3722" s="51"/>
      <c r="J3722" s="51"/>
      <c r="K3722" s="51"/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  <c r="AB3722" s="51"/>
      <c r="AC3722" s="51"/>
      <c r="AD3722" s="51"/>
      <c r="AE3722" s="51"/>
      <c r="AF3722" s="51"/>
    </row>
    <row r="3723" spans="1:32">
      <c r="A3723" s="51"/>
      <c r="B3723" s="51"/>
      <c r="C3723" s="51"/>
      <c r="D3723" s="51"/>
      <c r="E3723" s="51"/>
      <c r="F3723" s="51"/>
      <c r="G3723" s="51"/>
      <c r="H3723" s="51"/>
      <c r="I3723" s="51"/>
      <c r="J3723" s="51"/>
      <c r="K3723" s="51"/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  <c r="AB3723" s="51"/>
      <c r="AC3723" s="51"/>
      <c r="AD3723" s="51"/>
      <c r="AE3723" s="51"/>
      <c r="AF3723" s="51"/>
    </row>
    <row r="3724" spans="1:32">
      <c r="A3724" s="51"/>
      <c r="B3724" s="51"/>
      <c r="C3724" s="51"/>
      <c r="D3724" s="51"/>
      <c r="E3724" s="51"/>
      <c r="F3724" s="51"/>
      <c r="G3724" s="51"/>
      <c r="H3724" s="51"/>
      <c r="I3724" s="51"/>
      <c r="J3724" s="51"/>
      <c r="K3724" s="51"/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  <c r="AB3724" s="51"/>
      <c r="AC3724" s="51"/>
      <c r="AD3724" s="51"/>
      <c r="AE3724" s="51"/>
      <c r="AF3724" s="51"/>
    </row>
    <row r="3725" spans="1:32">
      <c r="A3725" s="51"/>
      <c r="B3725" s="51"/>
      <c r="C3725" s="51"/>
      <c r="D3725" s="51"/>
      <c r="E3725" s="51"/>
      <c r="F3725" s="51"/>
      <c r="G3725" s="51"/>
      <c r="H3725" s="51"/>
      <c r="I3725" s="51"/>
      <c r="J3725" s="51"/>
      <c r="K3725" s="51"/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  <c r="AB3725" s="51"/>
      <c r="AC3725" s="51"/>
      <c r="AD3725" s="51"/>
      <c r="AE3725" s="51"/>
      <c r="AF3725" s="51"/>
    </row>
    <row r="3726" spans="1:32">
      <c r="A3726" s="51"/>
      <c r="B3726" s="51"/>
      <c r="C3726" s="51"/>
      <c r="D3726" s="51"/>
      <c r="E3726" s="51"/>
      <c r="F3726" s="51"/>
      <c r="G3726" s="51"/>
      <c r="H3726" s="51"/>
      <c r="I3726" s="51"/>
      <c r="J3726" s="51"/>
      <c r="K3726" s="51"/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  <c r="AB3726" s="51"/>
      <c r="AC3726" s="51"/>
      <c r="AD3726" s="51"/>
      <c r="AE3726" s="51"/>
      <c r="AF3726" s="51"/>
    </row>
    <row r="3727" spans="1:32">
      <c r="A3727" s="51"/>
      <c r="B3727" s="51"/>
      <c r="C3727" s="51"/>
      <c r="D3727" s="51"/>
      <c r="E3727" s="51"/>
      <c r="F3727" s="51"/>
      <c r="G3727" s="51"/>
      <c r="H3727" s="51"/>
      <c r="I3727" s="51"/>
      <c r="J3727" s="51"/>
      <c r="K3727" s="51"/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  <c r="AB3727" s="51"/>
      <c r="AC3727" s="51"/>
      <c r="AD3727" s="51"/>
      <c r="AE3727" s="51"/>
      <c r="AF3727" s="51"/>
    </row>
    <row r="3728" spans="1:32">
      <c r="A3728" s="51"/>
      <c r="B3728" s="51"/>
      <c r="C3728" s="51"/>
      <c r="D3728" s="51"/>
      <c r="E3728" s="51"/>
      <c r="F3728" s="51"/>
      <c r="G3728" s="51"/>
      <c r="H3728" s="51"/>
      <c r="I3728" s="51"/>
      <c r="J3728" s="51"/>
      <c r="K3728" s="51"/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  <c r="AB3728" s="51"/>
      <c r="AC3728" s="51"/>
      <c r="AD3728" s="51"/>
      <c r="AE3728" s="51"/>
      <c r="AF3728" s="51"/>
    </row>
    <row r="3729" spans="1:32">
      <c r="A3729" s="51"/>
      <c r="B3729" s="51"/>
      <c r="C3729" s="51"/>
      <c r="D3729" s="51"/>
      <c r="E3729" s="51"/>
      <c r="F3729" s="51"/>
      <c r="G3729" s="51"/>
      <c r="H3729" s="51"/>
      <c r="I3729" s="51"/>
      <c r="J3729" s="51"/>
      <c r="K3729" s="51"/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  <c r="AB3729" s="51"/>
      <c r="AC3729" s="51"/>
      <c r="AD3729" s="51"/>
      <c r="AE3729" s="51"/>
      <c r="AF3729" s="51"/>
    </row>
    <row r="3730" spans="1:32">
      <c r="A3730" s="51"/>
      <c r="B3730" s="51"/>
      <c r="C3730" s="51"/>
      <c r="D3730" s="51"/>
      <c r="E3730" s="51"/>
      <c r="F3730" s="51"/>
      <c r="G3730" s="51"/>
      <c r="H3730" s="51"/>
      <c r="I3730" s="51"/>
      <c r="J3730" s="51"/>
      <c r="K3730" s="51"/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  <c r="AB3730" s="51"/>
      <c r="AC3730" s="51"/>
      <c r="AD3730" s="51"/>
      <c r="AE3730" s="51"/>
      <c r="AF3730" s="51"/>
    </row>
    <row r="3731" spans="1:32">
      <c r="A3731" s="51"/>
      <c r="B3731" s="51"/>
      <c r="C3731" s="51"/>
      <c r="D3731" s="51"/>
      <c r="E3731" s="51"/>
      <c r="F3731" s="51"/>
      <c r="G3731" s="51"/>
      <c r="H3731" s="51"/>
      <c r="I3731" s="51"/>
      <c r="J3731" s="51"/>
      <c r="K3731" s="51"/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  <c r="AB3731" s="51"/>
      <c r="AC3731" s="51"/>
      <c r="AD3731" s="51"/>
      <c r="AE3731" s="51"/>
      <c r="AF3731" s="51"/>
    </row>
    <row r="3732" spans="1:32">
      <c r="A3732" s="51"/>
      <c r="B3732" s="51"/>
      <c r="C3732" s="51"/>
      <c r="D3732" s="51"/>
      <c r="E3732" s="51"/>
      <c r="F3732" s="51"/>
      <c r="G3732" s="51"/>
      <c r="H3732" s="51"/>
      <c r="I3732" s="51"/>
      <c r="J3732" s="51"/>
      <c r="K3732" s="51"/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  <c r="AB3732" s="51"/>
      <c r="AC3732" s="51"/>
      <c r="AD3732" s="51"/>
      <c r="AE3732" s="51"/>
      <c r="AF3732" s="51"/>
    </row>
    <row r="3733" spans="1:32">
      <c r="A3733" s="51"/>
      <c r="B3733" s="51"/>
      <c r="C3733" s="51"/>
      <c r="D3733" s="51"/>
      <c r="E3733" s="51"/>
      <c r="F3733" s="51"/>
      <c r="G3733" s="51"/>
      <c r="H3733" s="51"/>
      <c r="I3733" s="51"/>
      <c r="J3733" s="51"/>
      <c r="K3733" s="51"/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  <c r="AB3733" s="51"/>
      <c r="AC3733" s="51"/>
      <c r="AD3733" s="51"/>
      <c r="AE3733" s="51"/>
      <c r="AF3733" s="51"/>
    </row>
    <row r="3734" spans="1:32">
      <c r="A3734" s="51"/>
      <c r="B3734" s="51"/>
      <c r="C3734" s="51"/>
      <c r="D3734" s="51"/>
      <c r="E3734" s="51"/>
      <c r="F3734" s="51"/>
      <c r="G3734" s="51"/>
      <c r="H3734" s="51"/>
      <c r="I3734" s="51"/>
      <c r="J3734" s="51"/>
      <c r="K3734" s="51"/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  <c r="AB3734" s="51"/>
      <c r="AC3734" s="51"/>
      <c r="AD3734" s="51"/>
      <c r="AE3734" s="51"/>
      <c r="AF3734" s="51"/>
    </row>
    <row r="3735" spans="1:32">
      <c r="A3735" s="51"/>
      <c r="B3735" s="51"/>
      <c r="C3735" s="51"/>
      <c r="D3735" s="51"/>
      <c r="E3735" s="51"/>
      <c r="F3735" s="51"/>
      <c r="G3735" s="51"/>
      <c r="H3735" s="51"/>
      <c r="I3735" s="51"/>
      <c r="J3735" s="51"/>
      <c r="K3735" s="51"/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  <c r="AB3735" s="51"/>
      <c r="AC3735" s="51"/>
      <c r="AD3735" s="51"/>
      <c r="AE3735" s="51"/>
      <c r="AF3735" s="51"/>
    </row>
    <row r="3736" spans="1:32">
      <c r="A3736" s="51"/>
      <c r="B3736" s="51"/>
      <c r="C3736" s="51"/>
      <c r="D3736" s="51"/>
      <c r="E3736" s="51"/>
      <c r="F3736" s="51"/>
      <c r="G3736" s="51"/>
      <c r="H3736" s="51"/>
      <c r="I3736" s="51"/>
      <c r="J3736" s="51"/>
      <c r="K3736" s="51"/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  <c r="AB3736" s="51"/>
      <c r="AC3736" s="51"/>
      <c r="AD3736" s="51"/>
      <c r="AE3736" s="51"/>
      <c r="AF3736" s="51"/>
    </row>
    <row r="3737" spans="1:32">
      <c r="A3737" s="51"/>
      <c r="B3737" s="51"/>
      <c r="C3737" s="51"/>
      <c r="D3737" s="51"/>
      <c r="E3737" s="51"/>
      <c r="F3737" s="51"/>
      <c r="G3737" s="51"/>
      <c r="H3737" s="51"/>
      <c r="I3737" s="51"/>
      <c r="J3737" s="51"/>
      <c r="K3737" s="51"/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  <c r="AB3737" s="51"/>
      <c r="AC3737" s="51"/>
      <c r="AD3737" s="51"/>
      <c r="AE3737" s="51"/>
      <c r="AF3737" s="51"/>
    </row>
    <row r="3738" spans="1:32">
      <c r="A3738" s="51"/>
      <c r="B3738" s="51"/>
      <c r="C3738" s="51"/>
      <c r="D3738" s="51"/>
      <c r="E3738" s="51"/>
      <c r="F3738" s="51"/>
      <c r="G3738" s="51"/>
      <c r="H3738" s="51"/>
      <c r="I3738" s="51"/>
      <c r="J3738" s="51"/>
      <c r="K3738" s="51"/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  <c r="AB3738" s="51"/>
      <c r="AC3738" s="51"/>
      <c r="AD3738" s="51"/>
      <c r="AE3738" s="51"/>
      <c r="AF3738" s="51"/>
    </row>
    <row r="3739" spans="1:32">
      <c r="A3739" s="51"/>
      <c r="B3739" s="51"/>
      <c r="C3739" s="51"/>
      <c r="D3739" s="51"/>
      <c r="E3739" s="51"/>
      <c r="F3739" s="51"/>
      <c r="G3739" s="51"/>
      <c r="H3739" s="51"/>
      <c r="I3739" s="51"/>
      <c r="J3739" s="51"/>
      <c r="K3739" s="51"/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  <c r="AB3739" s="51"/>
      <c r="AC3739" s="51"/>
      <c r="AD3739" s="51"/>
      <c r="AE3739" s="51"/>
      <c r="AF3739" s="51"/>
    </row>
    <row r="3740" spans="1:32">
      <c r="A3740" s="51"/>
      <c r="B3740" s="51"/>
      <c r="C3740" s="51"/>
      <c r="D3740" s="51"/>
      <c r="E3740" s="51"/>
      <c r="F3740" s="51"/>
      <c r="G3740" s="51"/>
      <c r="H3740" s="51"/>
      <c r="I3740" s="51"/>
      <c r="J3740" s="51"/>
      <c r="K3740" s="51"/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  <c r="AB3740" s="51"/>
      <c r="AC3740" s="51"/>
      <c r="AD3740" s="51"/>
      <c r="AE3740" s="51"/>
      <c r="AF3740" s="51"/>
    </row>
    <row r="3741" spans="1:32">
      <c r="A3741" s="51"/>
      <c r="B3741" s="51"/>
      <c r="C3741" s="51"/>
      <c r="D3741" s="51"/>
      <c r="E3741" s="51"/>
      <c r="F3741" s="51"/>
      <c r="G3741" s="51"/>
      <c r="H3741" s="51"/>
      <c r="I3741" s="51"/>
      <c r="J3741" s="51"/>
      <c r="K3741" s="51"/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  <c r="AB3741" s="51"/>
      <c r="AC3741" s="51"/>
      <c r="AD3741" s="51"/>
      <c r="AE3741" s="51"/>
      <c r="AF3741" s="51"/>
    </row>
    <row r="3742" spans="1:32">
      <c r="A3742" s="51"/>
      <c r="B3742" s="51"/>
      <c r="C3742" s="51"/>
      <c r="D3742" s="51"/>
      <c r="E3742" s="51"/>
      <c r="F3742" s="51"/>
      <c r="G3742" s="51"/>
      <c r="H3742" s="51"/>
      <c r="I3742" s="51"/>
      <c r="J3742" s="51"/>
      <c r="K3742" s="51"/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  <c r="AB3742" s="51"/>
      <c r="AC3742" s="51"/>
      <c r="AD3742" s="51"/>
      <c r="AE3742" s="51"/>
      <c r="AF3742" s="51"/>
    </row>
    <row r="3743" spans="1:32">
      <c r="A3743" s="51"/>
      <c r="B3743" s="51"/>
      <c r="C3743" s="51"/>
      <c r="D3743" s="51"/>
      <c r="E3743" s="51"/>
      <c r="F3743" s="51"/>
      <c r="G3743" s="51"/>
      <c r="H3743" s="51"/>
      <c r="I3743" s="51"/>
      <c r="J3743" s="51"/>
      <c r="K3743" s="51"/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  <c r="AB3743" s="51"/>
      <c r="AC3743" s="51"/>
      <c r="AD3743" s="51"/>
      <c r="AE3743" s="51"/>
      <c r="AF3743" s="51"/>
    </row>
    <row r="3744" spans="1:32">
      <c r="A3744" s="51"/>
      <c r="B3744" s="51"/>
      <c r="C3744" s="51"/>
      <c r="D3744" s="51"/>
      <c r="E3744" s="51"/>
      <c r="F3744" s="51"/>
      <c r="G3744" s="51"/>
      <c r="H3744" s="51"/>
      <c r="I3744" s="51"/>
      <c r="J3744" s="51"/>
      <c r="K3744" s="51"/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  <c r="AB3744" s="51"/>
      <c r="AC3744" s="51"/>
      <c r="AD3744" s="51"/>
      <c r="AE3744" s="51"/>
      <c r="AF3744" s="51"/>
    </row>
    <row r="3745" spans="1:32">
      <c r="A3745" s="51"/>
      <c r="B3745" s="51"/>
      <c r="C3745" s="51"/>
      <c r="D3745" s="51"/>
      <c r="E3745" s="51"/>
      <c r="F3745" s="51"/>
      <c r="G3745" s="51"/>
      <c r="H3745" s="51"/>
      <c r="I3745" s="51"/>
      <c r="J3745" s="51"/>
      <c r="K3745" s="51"/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  <c r="AB3745" s="51"/>
      <c r="AC3745" s="51"/>
      <c r="AD3745" s="51"/>
      <c r="AE3745" s="51"/>
      <c r="AF3745" s="51"/>
    </row>
    <row r="3746" spans="1:32">
      <c r="A3746" s="51"/>
      <c r="B3746" s="51"/>
      <c r="C3746" s="51"/>
      <c r="D3746" s="51"/>
      <c r="E3746" s="51"/>
      <c r="F3746" s="51"/>
      <c r="G3746" s="51"/>
      <c r="H3746" s="51"/>
      <c r="I3746" s="51"/>
      <c r="J3746" s="51"/>
      <c r="K3746" s="51"/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  <c r="AB3746" s="51"/>
      <c r="AC3746" s="51"/>
      <c r="AD3746" s="51"/>
      <c r="AE3746" s="51"/>
      <c r="AF3746" s="51"/>
    </row>
    <row r="3747" spans="1:32">
      <c r="A3747" s="51"/>
      <c r="B3747" s="51"/>
      <c r="C3747" s="51"/>
      <c r="D3747" s="51"/>
      <c r="E3747" s="51"/>
      <c r="F3747" s="51"/>
      <c r="G3747" s="51"/>
      <c r="H3747" s="51"/>
      <c r="I3747" s="51"/>
      <c r="J3747" s="51"/>
      <c r="K3747" s="51"/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  <c r="AB3747" s="51"/>
      <c r="AC3747" s="51"/>
      <c r="AD3747" s="51"/>
      <c r="AE3747" s="51"/>
      <c r="AF3747" s="51"/>
    </row>
    <row r="3748" spans="1:32">
      <c r="A3748" s="51"/>
      <c r="B3748" s="51"/>
      <c r="C3748" s="51"/>
      <c r="D3748" s="51"/>
      <c r="E3748" s="51"/>
      <c r="F3748" s="51"/>
      <c r="G3748" s="51"/>
      <c r="H3748" s="51"/>
      <c r="I3748" s="51"/>
      <c r="J3748" s="51"/>
      <c r="K3748" s="51"/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  <c r="AB3748" s="51"/>
      <c r="AC3748" s="51"/>
      <c r="AD3748" s="51"/>
      <c r="AE3748" s="51"/>
      <c r="AF3748" s="51"/>
    </row>
    <row r="3749" spans="1:32">
      <c r="A3749" s="51"/>
      <c r="B3749" s="51"/>
      <c r="C3749" s="51"/>
      <c r="D3749" s="51"/>
      <c r="E3749" s="51"/>
      <c r="F3749" s="51"/>
      <c r="G3749" s="51"/>
      <c r="H3749" s="51"/>
      <c r="I3749" s="51"/>
      <c r="J3749" s="51"/>
      <c r="K3749" s="51"/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  <c r="AB3749" s="51"/>
      <c r="AC3749" s="51"/>
      <c r="AD3749" s="51"/>
      <c r="AE3749" s="51"/>
      <c r="AF3749" s="51"/>
    </row>
    <row r="3750" spans="1:32">
      <c r="A3750" s="51"/>
      <c r="B3750" s="51"/>
      <c r="C3750" s="51"/>
      <c r="D3750" s="51"/>
      <c r="E3750" s="51"/>
      <c r="F3750" s="51"/>
      <c r="G3750" s="51"/>
      <c r="H3750" s="51"/>
      <c r="I3750" s="51"/>
      <c r="J3750" s="51"/>
      <c r="K3750" s="51"/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  <c r="AB3750" s="51"/>
      <c r="AC3750" s="51"/>
      <c r="AD3750" s="51"/>
      <c r="AE3750" s="51"/>
      <c r="AF3750" s="51"/>
    </row>
    <row r="3751" spans="1:32">
      <c r="A3751" s="51"/>
      <c r="B3751" s="51"/>
      <c r="C3751" s="51"/>
      <c r="D3751" s="51"/>
      <c r="E3751" s="51"/>
      <c r="F3751" s="51"/>
      <c r="G3751" s="51"/>
      <c r="H3751" s="51"/>
      <c r="I3751" s="51"/>
      <c r="J3751" s="51"/>
      <c r="K3751" s="51"/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  <c r="AB3751" s="51"/>
      <c r="AC3751" s="51"/>
      <c r="AD3751" s="51"/>
      <c r="AE3751" s="51"/>
      <c r="AF3751" s="51"/>
    </row>
    <row r="3752" spans="1:32">
      <c r="A3752" s="51"/>
      <c r="B3752" s="51"/>
      <c r="C3752" s="51"/>
      <c r="D3752" s="51"/>
      <c r="E3752" s="51"/>
      <c r="F3752" s="51"/>
      <c r="G3752" s="51"/>
      <c r="H3752" s="51"/>
      <c r="I3752" s="51"/>
      <c r="J3752" s="51"/>
      <c r="K3752" s="51"/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  <c r="AB3752" s="51"/>
      <c r="AC3752" s="51"/>
      <c r="AD3752" s="51"/>
      <c r="AE3752" s="51"/>
      <c r="AF3752" s="51"/>
    </row>
    <row r="3753" spans="1:32">
      <c r="A3753" s="51"/>
      <c r="B3753" s="51"/>
      <c r="C3753" s="51"/>
      <c r="D3753" s="51"/>
      <c r="E3753" s="51"/>
      <c r="F3753" s="51"/>
      <c r="G3753" s="51"/>
      <c r="H3753" s="51"/>
      <c r="I3753" s="51"/>
      <c r="J3753" s="51"/>
      <c r="K3753" s="51"/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  <c r="AB3753" s="51"/>
      <c r="AC3753" s="51"/>
      <c r="AD3753" s="51"/>
      <c r="AE3753" s="51"/>
      <c r="AF3753" s="51"/>
    </row>
    <row r="3754" spans="1:32">
      <c r="A3754" s="51"/>
      <c r="B3754" s="51"/>
      <c r="C3754" s="51"/>
      <c r="D3754" s="51"/>
      <c r="E3754" s="51"/>
      <c r="F3754" s="51"/>
      <c r="G3754" s="51"/>
      <c r="H3754" s="51"/>
      <c r="I3754" s="51"/>
      <c r="J3754" s="51"/>
      <c r="K3754" s="51"/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  <c r="AB3754" s="51"/>
      <c r="AC3754" s="51"/>
      <c r="AD3754" s="51"/>
      <c r="AE3754" s="51"/>
      <c r="AF3754" s="51"/>
    </row>
    <row r="3755" spans="1:32">
      <c r="A3755" s="51"/>
      <c r="B3755" s="51"/>
      <c r="C3755" s="51"/>
      <c r="D3755" s="51"/>
      <c r="E3755" s="51"/>
      <c r="F3755" s="51"/>
      <c r="G3755" s="51"/>
      <c r="H3755" s="51"/>
      <c r="I3755" s="51"/>
      <c r="J3755" s="51"/>
      <c r="K3755" s="51"/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  <c r="AB3755" s="51"/>
      <c r="AC3755" s="51"/>
      <c r="AD3755" s="51"/>
      <c r="AE3755" s="51"/>
      <c r="AF3755" s="51"/>
    </row>
    <row r="3756" spans="1:32">
      <c r="A3756" s="51"/>
      <c r="B3756" s="51"/>
      <c r="C3756" s="51"/>
      <c r="D3756" s="51"/>
      <c r="E3756" s="51"/>
      <c r="F3756" s="51"/>
      <c r="G3756" s="51"/>
      <c r="H3756" s="51"/>
      <c r="I3756" s="51"/>
      <c r="J3756" s="51"/>
      <c r="K3756" s="51"/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  <c r="AB3756" s="51"/>
      <c r="AC3756" s="51"/>
      <c r="AD3756" s="51"/>
      <c r="AE3756" s="51"/>
      <c r="AF3756" s="51"/>
    </row>
    <row r="3757" spans="1:32">
      <c r="A3757" s="51"/>
      <c r="B3757" s="51"/>
      <c r="C3757" s="51"/>
      <c r="D3757" s="51"/>
      <c r="E3757" s="51"/>
      <c r="F3757" s="51"/>
      <c r="G3757" s="51"/>
      <c r="H3757" s="51"/>
      <c r="I3757" s="51"/>
      <c r="J3757" s="51"/>
      <c r="K3757" s="51"/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  <c r="AB3757" s="51"/>
      <c r="AC3757" s="51"/>
      <c r="AD3757" s="51"/>
      <c r="AE3757" s="51"/>
      <c r="AF3757" s="51"/>
    </row>
    <row r="3758" spans="1:32">
      <c r="A3758" s="51"/>
      <c r="B3758" s="51"/>
      <c r="C3758" s="51"/>
      <c r="D3758" s="51"/>
      <c r="E3758" s="51"/>
      <c r="F3758" s="51"/>
      <c r="G3758" s="51"/>
      <c r="H3758" s="51"/>
      <c r="I3758" s="51"/>
      <c r="J3758" s="51"/>
      <c r="K3758" s="51"/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  <c r="AB3758" s="51"/>
      <c r="AC3758" s="51"/>
      <c r="AD3758" s="51"/>
      <c r="AE3758" s="51"/>
      <c r="AF3758" s="51"/>
    </row>
    <row r="3759" spans="1:32">
      <c r="A3759" s="51"/>
      <c r="B3759" s="51"/>
      <c r="C3759" s="51"/>
      <c r="D3759" s="51"/>
      <c r="E3759" s="51"/>
      <c r="F3759" s="51"/>
      <c r="G3759" s="51"/>
      <c r="H3759" s="51"/>
      <c r="I3759" s="51"/>
      <c r="J3759" s="51"/>
      <c r="K3759" s="51"/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  <c r="AB3759" s="51"/>
      <c r="AC3759" s="51"/>
      <c r="AD3759" s="51"/>
      <c r="AE3759" s="51"/>
      <c r="AF3759" s="51"/>
    </row>
    <row r="3760" spans="1:32">
      <c r="A3760" s="51"/>
      <c r="B3760" s="51"/>
      <c r="C3760" s="51"/>
      <c r="D3760" s="51"/>
      <c r="E3760" s="51"/>
      <c r="F3760" s="51"/>
      <c r="G3760" s="51"/>
      <c r="H3760" s="51"/>
      <c r="I3760" s="51"/>
      <c r="J3760" s="51"/>
      <c r="K3760" s="51"/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  <c r="AB3760" s="51"/>
      <c r="AC3760" s="51"/>
      <c r="AD3760" s="51"/>
      <c r="AE3760" s="51"/>
      <c r="AF3760" s="51"/>
    </row>
    <row r="3761" spans="1:32">
      <c r="A3761" s="51"/>
      <c r="B3761" s="51"/>
      <c r="C3761" s="51"/>
      <c r="D3761" s="51"/>
      <c r="E3761" s="51"/>
      <c r="F3761" s="51"/>
      <c r="G3761" s="51"/>
      <c r="H3761" s="51"/>
      <c r="I3761" s="51"/>
      <c r="J3761" s="51"/>
      <c r="K3761" s="51"/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  <c r="AB3761" s="51"/>
      <c r="AC3761" s="51"/>
      <c r="AD3761" s="51"/>
      <c r="AE3761" s="51"/>
      <c r="AF3761" s="51"/>
    </row>
    <row r="3762" spans="1:32">
      <c r="A3762" s="51"/>
      <c r="B3762" s="51"/>
      <c r="C3762" s="51"/>
      <c r="D3762" s="51"/>
      <c r="E3762" s="51"/>
      <c r="F3762" s="51"/>
      <c r="G3762" s="51"/>
      <c r="H3762" s="51"/>
      <c r="I3762" s="51"/>
      <c r="J3762" s="51"/>
      <c r="K3762" s="51"/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  <c r="AB3762" s="51"/>
      <c r="AC3762" s="51"/>
      <c r="AD3762" s="51"/>
      <c r="AE3762" s="51"/>
      <c r="AF3762" s="51"/>
    </row>
    <row r="3763" spans="1:32">
      <c r="A3763" s="51"/>
      <c r="B3763" s="51"/>
      <c r="C3763" s="51"/>
      <c r="D3763" s="51"/>
      <c r="E3763" s="51"/>
      <c r="F3763" s="51"/>
      <c r="G3763" s="51"/>
      <c r="H3763" s="51"/>
      <c r="I3763" s="51"/>
      <c r="J3763" s="51"/>
      <c r="K3763" s="51"/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  <c r="AB3763" s="51"/>
      <c r="AC3763" s="51"/>
      <c r="AD3763" s="51"/>
      <c r="AE3763" s="51"/>
      <c r="AF3763" s="51"/>
    </row>
    <row r="3764" spans="1:32">
      <c r="A3764" s="51"/>
      <c r="B3764" s="51"/>
      <c r="C3764" s="51"/>
      <c r="D3764" s="51"/>
      <c r="E3764" s="51"/>
      <c r="F3764" s="51"/>
      <c r="G3764" s="51"/>
      <c r="H3764" s="51"/>
      <c r="I3764" s="51"/>
      <c r="J3764" s="51"/>
      <c r="K3764" s="51"/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  <c r="AB3764" s="51"/>
      <c r="AC3764" s="51"/>
      <c r="AD3764" s="51"/>
      <c r="AE3764" s="51"/>
      <c r="AF3764" s="51"/>
    </row>
    <row r="3765" spans="1:32">
      <c r="A3765" s="51"/>
      <c r="B3765" s="51"/>
      <c r="C3765" s="51"/>
      <c r="D3765" s="51"/>
      <c r="E3765" s="51"/>
      <c r="F3765" s="51"/>
      <c r="G3765" s="51"/>
      <c r="H3765" s="51"/>
      <c r="I3765" s="51"/>
      <c r="J3765" s="51"/>
      <c r="K3765" s="51"/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  <c r="AB3765" s="51"/>
      <c r="AC3765" s="51"/>
      <c r="AD3765" s="51"/>
      <c r="AE3765" s="51"/>
      <c r="AF3765" s="51"/>
    </row>
    <row r="3766" spans="1:32">
      <c r="A3766" s="51"/>
      <c r="B3766" s="51"/>
      <c r="C3766" s="51"/>
      <c r="D3766" s="51"/>
      <c r="E3766" s="51"/>
      <c r="F3766" s="51"/>
      <c r="G3766" s="51"/>
      <c r="H3766" s="51"/>
      <c r="I3766" s="51"/>
      <c r="J3766" s="51"/>
      <c r="K3766" s="51"/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  <c r="AB3766" s="51"/>
      <c r="AC3766" s="51"/>
      <c r="AD3766" s="51"/>
      <c r="AE3766" s="51"/>
      <c r="AF3766" s="51"/>
    </row>
    <row r="3767" spans="1:32">
      <c r="A3767" s="51"/>
      <c r="B3767" s="51"/>
      <c r="C3767" s="51"/>
      <c r="D3767" s="51"/>
      <c r="E3767" s="51"/>
      <c r="F3767" s="51"/>
      <c r="G3767" s="51"/>
      <c r="H3767" s="51"/>
      <c r="I3767" s="51"/>
      <c r="J3767" s="51"/>
      <c r="K3767" s="51"/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  <c r="AB3767" s="51"/>
      <c r="AC3767" s="51"/>
      <c r="AD3767" s="51"/>
      <c r="AE3767" s="51"/>
      <c r="AF3767" s="51"/>
    </row>
    <row r="3768" spans="1:32">
      <c r="A3768" s="51"/>
      <c r="B3768" s="51"/>
      <c r="C3768" s="51"/>
      <c r="D3768" s="51"/>
      <c r="E3768" s="51"/>
      <c r="F3768" s="51"/>
      <c r="G3768" s="51"/>
      <c r="H3768" s="51"/>
      <c r="I3768" s="51"/>
      <c r="J3768" s="51"/>
      <c r="K3768" s="51"/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  <c r="AB3768" s="51"/>
      <c r="AC3768" s="51"/>
      <c r="AD3768" s="51"/>
      <c r="AE3768" s="51"/>
      <c r="AF3768" s="51"/>
    </row>
    <row r="3769" spans="1:32">
      <c r="A3769" s="51"/>
      <c r="B3769" s="51"/>
      <c r="C3769" s="51"/>
      <c r="D3769" s="51"/>
      <c r="E3769" s="51"/>
      <c r="F3769" s="51"/>
      <c r="G3769" s="51"/>
      <c r="H3769" s="51"/>
      <c r="I3769" s="51"/>
      <c r="J3769" s="51"/>
      <c r="K3769" s="51"/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  <c r="AB3769" s="51"/>
      <c r="AC3769" s="51"/>
      <c r="AD3769" s="51"/>
      <c r="AE3769" s="51"/>
      <c r="AF3769" s="51"/>
    </row>
    <row r="3770" spans="1:32">
      <c r="A3770" s="51"/>
      <c r="B3770" s="51"/>
      <c r="C3770" s="51"/>
      <c r="D3770" s="51"/>
      <c r="E3770" s="51"/>
      <c r="F3770" s="51"/>
      <c r="G3770" s="51"/>
      <c r="H3770" s="51"/>
      <c r="I3770" s="51"/>
      <c r="J3770" s="51"/>
      <c r="K3770" s="51"/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  <c r="AB3770" s="51"/>
      <c r="AC3770" s="51"/>
      <c r="AD3770" s="51"/>
      <c r="AE3770" s="51"/>
      <c r="AF3770" s="51"/>
    </row>
    <row r="3771" spans="1:32">
      <c r="A3771" s="51"/>
      <c r="B3771" s="51"/>
      <c r="C3771" s="51"/>
      <c r="D3771" s="51"/>
      <c r="E3771" s="51"/>
      <c r="F3771" s="51"/>
      <c r="G3771" s="51"/>
      <c r="H3771" s="51"/>
      <c r="I3771" s="51"/>
      <c r="J3771" s="51"/>
      <c r="K3771" s="51"/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  <c r="AB3771" s="51"/>
      <c r="AC3771" s="51"/>
      <c r="AD3771" s="51"/>
      <c r="AE3771" s="51"/>
      <c r="AF3771" s="51"/>
    </row>
    <row r="3772" spans="1:32">
      <c r="A3772" s="51"/>
      <c r="B3772" s="51"/>
      <c r="C3772" s="51"/>
      <c r="D3772" s="51"/>
      <c r="E3772" s="51"/>
      <c r="F3772" s="51"/>
      <c r="G3772" s="51"/>
      <c r="H3772" s="51"/>
      <c r="I3772" s="51"/>
      <c r="J3772" s="51"/>
      <c r="K3772" s="51"/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  <c r="AB3772" s="51"/>
      <c r="AC3772" s="51"/>
      <c r="AD3772" s="51"/>
      <c r="AE3772" s="51"/>
      <c r="AF3772" s="51"/>
    </row>
    <row r="3773" spans="1:32">
      <c r="A3773" s="51"/>
      <c r="B3773" s="51"/>
      <c r="C3773" s="51"/>
      <c r="D3773" s="51"/>
      <c r="E3773" s="51"/>
      <c r="F3773" s="51"/>
      <c r="G3773" s="51"/>
      <c r="H3773" s="51"/>
      <c r="I3773" s="51"/>
      <c r="J3773" s="51"/>
      <c r="K3773" s="51"/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  <c r="AB3773" s="51"/>
      <c r="AC3773" s="51"/>
      <c r="AD3773" s="51"/>
      <c r="AE3773" s="51"/>
      <c r="AF3773" s="51"/>
    </row>
    <row r="3774" spans="1:32">
      <c r="A3774" s="51"/>
      <c r="B3774" s="51"/>
      <c r="C3774" s="51"/>
      <c r="D3774" s="51"/>
      <c r="E3774" s="51"/>
      <c r="F3774" s="51"/>
      <c r="G3774" s="51"/>
      <c r="H3774" s="51"/>
      <c r="I3774" s="51"/>
      <c r="J3774" s="51"/>
      <c r="K3774" s="51"/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  <c r="AB3774" s="51"/>
      <c r="AC3774" s="51"/>
      <c r="AD3774" s="51"/>
      <c r="AE3774" s="51"/>
      <c r="AF3774" s="51"/>
    </row>
    <row r="3775" spans="1:32">
      <c r="A3775" s="51"/>
      <c r="B3775" s="51"/>
      <c r="C3775" s="51"/>
      <c r="D3775" s="51"/>
      <c r="E3775" s="51"/>
      <c r="F3775" s="51"/>
      <c r="G3775" s="51"/>
      <c r="H3775" s="51"/>
      <c r="I3775" s="51"/>
      <c r="J3775" s="51"/>
      <c r="K3775" s="51"/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  <c r="AB3775" s="51"/>
      <c r="AC3775" s="51"/>
      <c r="AD3775" s="51"/>
      <c r="AE3775" s="51"/>
      <c r="AF3775" s="51"/>
    </row>
    <row r="3776" spans="1:32">
      <c r="A3776" s="51"/>
      <c r="B3776" s="51"/>
      <c r="C3776" s="51"/>
      <c r="D3776" s="51"/>
      <c r="E3776" s="51"/>
      <c r="F3776" s="51"/>
      <c r="G3776" s="51"/>
      <c r="H3776" s="51"/>
      <c r="I3776" s="51"/>
      <c r="J3776" s="51"/>
      <c r="K3776" s="51"/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  <c r="AB3776" s="51"/>
      <c r="AC3776" s="51"/>
      <c r="AD3776" s="51"/>
      <c r="AE3776" s="51"/>
      <c r="AF3776" s="51"/>
    </row>
    <row r="3777" spans="1:32">
      <c r="A3777" s="51"/>
      <c r="B3777" s="51"/>
      <c r="C3777" s="51"/>
      <c r="D3777" s="51"/>
      <c r="E3777" s="51"/>
      <c r="F3777" s="51"/>
      <c r="G3777" s="51"/>
      <c r="H3777" s="51"/>
      <c r="I3777" s="51"/>
      <c r="J3777" s="51"/>
      <c r="K3777" s="51"/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  <c r="AB3777" s="51"/>
      <c r="AC3777" s="51"/>
      <c r="AD3777" s="51"/>
      <c r="AE3777" s="51"/>
      <c r="AF3777" s="51"/>
    </row>
    <row r="3778" spans="1:32">
      <c r="A3778" s="51"/>
      <c r="B3778" s="51"/>
      <c r="C3778" s="51"/>
      <c r="D3778" s="51"/>
      <c r="E3778" s="51"/>
      <c r="F3778" s="51"/>
      <c r="G3778" s="51"/>
      <c r="H3778" s="51"/>
      <c r="I3778" s="51"/>
      <c r="J3778" s="51"/>
      <c r="K3778" s="51"/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  <c r="AB3778" s="51"/>
      <c r="AC3778" s="51"/>
      <c r="AD3778" s="51"/>
      <c r="AE3778" s="51"/>
      <c r="AF3778" s="51"/>
    </row>
    <row r="3779" spans="1:32">
      <c r="A3779" s="51"/>
      <c r="B3779" s="51"/>
      <c r="C3779" s="51"/>
      <c r="D3779" s="51"/>
      <c r="E3779" s="51"/>
      <c r="F3779" s="51"/>
      <c r="G3779" s="51"/>
      <c r="H3779" s="51"/>
      <c r="I3779" s="51"/>
      <c r="J3779" s="51"/>
      <c r="K3779" s="51"/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  <c r="AB3779" s="51"/>
      <c r="AC3779" s="51"/>
      <c r="AD3779" s="51"/>
      <c r="AE3779" s="51"/>
      <c r="AF3779" s="51"/>
    </row>
    <row r="3780" spans="1:32">
      <c r="A3780" s="51"/>
      <c r="B3780" s="51"/>
      <c r="C3780" s="51"/>
      <c r="D3780" s="51"/>
      <c r="E3780" s="51"/>
      <c r="F3780" s="51"/>
      <c r="G3780" s="51"/>
      <c r="H3780" s="51"/>
      <c r="I3780" s="51"/>
      <c r="J3780" s="51"/>
      <c r="K3780" s="51"/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  <c r="AB3780" s="51"/>
      <c r="AC3780" s="51"/>
      <c r="AD3780" s="51"/>
      <c r="AE3780" s="51"/>
      <c r="AF3780" s="51"/>
    </row>
    <row r="3781" spans="1:32">
      <c r="A3781" s="51"/>
      <c r="B3781" s="51"/>
      <c r="C3781" s="51"/>
      <c r="D3781" s="51"/>
      <c r="E3781" s="51"/>
      <c r="F3781" s="51"/>
      <c r="G3781" s="51"/>
      <c r="H3781" s="51"/>
      <c r="I3781" s="51"/>
      <c r="J3781" s="51"/>
      <c r="K3781" s="51"/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  <c r="AB3781" s="51"/>
      <c r="AC3781" s="51"/>
      <c r="AD3781" s="51"/>
      <c r="AE3781" s="51"/>
      <c r="AF3781" s="51"/>
    </row>
    <row r="3782" spans="1:32">
      <c r="A3782" s="51"/>
      <c r="B3782" s="51"/>
      <c r="C3782" s="51"/>
      <c r="D3782" s="51"/>
      <c r="E3782" s="51"/>
      <c r="F3782" s="51"/>
      <c r="G3782" s="51"/>
      <c r="H3782" s="51"/>
      <c r="I3782" s="51"/>
      <c r="J3782" s="51"/>
      <c r="K3782" s="51"/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  <c r="AB3782" s="51"/>
      <c r="AC3782" s="51"/>
      <c r="AD3782" s="51"/>
      <c r="AE3782" s="51"/>
      <c r="AF3782" s="51"/>
    </row>
    <row r="3783" spans="1:32">
      <c r="A3783" s="51"/>
      <c r="B3783" s="51"/>
      <c r="C3783" s="51"/>
      <c r="D3783" s="51"/>
      <c r="E3783" s="51"/>
      <c r="F3783" s="51"/>
      <c r="G3783" s="51"/>
      <c r="H3783" s="51"/>
      <c r="I3783" s="51"/>
      <c r="J3783" s="51"/>
      <c r="K3783" s="51"/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  <c r="AB3783" s="51"/>
      <c r="AC3783" s="51"/>
      <c r="AD3783" s="51"/>
      <c r="AE3783" s="51"/>
      <c r="AF3783" s="51"/>
    </row>
    <row r="3784" spans="1:32">
      <c r="A3784" s="51"/>
      <c r="B3784" s="51"/>
      <c r="C3784" s="51"/>
      <c r="D3784" s="51"/>
      <c r="E3784" s="51"/>
      <c r="F3784" s="51"/>
      <c r="G3784" s="51"/>
      <c r="H3784" s="51"/>
      <c r="I3784" s="51"/>
      <c r="J3784" s="51"/>
      <c r="K3784" s="51"/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  <c r="AB3784" s="51"/>
      <c r="AC3784" s="51"/>
      <c r="AD3784" s="51"/>
      <c r="AE3784" s="51"/>
      <c r="AF3784" s="51"/>
    </row>
    <row r="3785" spans="1:32">
      <c r="A3785" s="51"/>
      <c r="B3785" s="51"/>
      <c r="C3785" s="51"/>
      <c r="D3785" s="51"/>
      <c r="E3785" s="51"/>
      <c r="F3785" s="51"/>
      <c r="G3785" s="51"/>
      <c r="H3785" s="51"/>
      <c r="I3785" s="51"/>
      <c r="J3785" s="51"/>
      <c r="K3785" s="51"/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  <c r="AB3785" s="51"/>
      <c r="AC3785" s="51"/>
      <c r="AD3785" s="51"/>
      <c r="AE3785" s="51"/>
      <c r="AF3785" s="51"/>
    </row>
    <row r="3786" spans="1:32">
      <c r="A3786" s="51"/>
      <c r="B3786" s="51"/>
      <c r="C3786" s="51"/>
      <c r="D3786" s="51"/>
      <c r="E3786" s="51"/>
      <c r="F3786" s="51"/>
      <c r="G3786" s="51"/>
      <c r="H3786" s="51"/>
      <c r="I3786" s="51"/>
      <c r="J3786" s="51"/>
      <c r="K3786" s="51"/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  <c r="AB3786" s="51"/>
      <c r="AC3786" s="51"/>
      <c r="AD3786" s="51"/>
      <c r="AE3786" s="51"/>
      <c r="AF3786" s="51"/>
    </row>
    <row r="3787" spans="1:32">
      <c r="A3787" s="51"/>
      <c r="B3787" s="51"/>
      <c r="C3787" s="51"/>
      <c r="D3787" s="51"/>
      <c r="E3787" s="51"/>
      <c r="F3787" s="51"/>
      <c r="G3787" s="51"/>
      <c r="H3787" s="51"/>
      <c r="I3787" s="51"/>
      <c r="J3787" s="51"/>
      <c r="K3787" s="51"/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  <c r="AB3787" s="51"/>
      <c r="AC3787" s="51"/>
      <c r="AD3787" s="51"/>
      <c r="AE3787" s="51"/>
      <c r="AF3787" s="51"/>
    </row>
    <row r="3788" spans="1:32">
      <c r="A3788" s="51"/>
      <c r="B3788" s="51"/>
      <c r="C3788" s="51"/>
      <c r="D3788" s="51"/>
      <c r="E3788" s="51"/>
      <c r="F3788" s="51"/>
      <c r="G3788" s="51"/>
      <c r="H3788" s="51"/>
      <c r="I3788" s="51"/>
      <c r="J3788" s="51"/>
      <c r="K3788" s="51"/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  <c r="AB3788" s="51"/>
      <c r="AC3788" s="51"/>
      <c r="AD3788" s="51"/>
      <c r="AE3788" s="51"/>
      <c r="AF3788" s="51"/>
    </row>
    <row r="3789" spans="1:32">
      <c r="A3789" s="51"/>
      <c r="B3789" s="51"/>
      <c r="C3789" s="51"/>
      <c r="D3789" s="51"/>
      <c r="E3789" s="51"/>
      <c r="F3789" s="51"/>
      <c r="G3789" s="51"/>
      <c r="H3789" s="51"/>
      <c r="I3789" s="51"/>
      <c r="J3789" s="51"/>
      <c r="K3789" s="51"/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  <c r="AB3789" s="51"/>
      <c r="AC3789" s="51"/>
      <c r="AD3789" s="51"/>
      <c r="AE3789" s="51"/>
      <c r="AF3789" s="51"/>
    </row>
    <row r="3790" spans="1:32">
      <c r="A3790" s="51"/>
      <c r="B3790" s="51"/>
      <c r="C3790" s="51"/>
      <c r="D3790" s="51"/>
      <c r="E3790" s="51"/>
      <c r="F3790" s="51"/>
      <c r="G3790" s="51"/>
      <c r="H3790" s="51"/>
      <c r="I3790" s="51"/>
      <c r="J3790" s="51"/>
      <c r="K3790" s="51"/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  <c r="AB3790" s="51"/>
      <c r="AC3790" s="51"/>
      <c r="AD3790" s="51"/>
      <c r="AE3790" s="51"/>
      <c r="AF3790" s="51"/>
    </row>
    <row r="3791" spans="1:32">
      <c r="A3791" s="51"/>
      <c r="B3791" s="51"/>
      <c r="C3791" s="51"/>
      <c r="D3791" s="51"/>
      <c r="E3791" s="51"/>
      <c r="F3791" s="51"/>
      <c r="G3791" s="51"/>
      <c r="H3791" s="51"/>
      <c r="I3791" s="51"/>
      <c r="J3791" s="51"/>
      <c r="K3791" s="51"/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  <c r="AB3791" s="51"/>
      <c r="AC3791" s="51"/>
      <c r="AD3791" s="51"/>
      <c r="AE3791" s="51"/>
      <c r="AF3791" s="51"/>
    </row>
    <row r="3792" spans="1:32">
      <c r="A3792" s="51"/>
      <c r="B3792" s="51"/>
      <c r="C3792" s="51"/>
      <c r="D3792" s="51"/>
      <c r="E3792" s="51"/>
      <c r="F3792" s="51"/>
      <c r="G3792" s="51"/>
      <c r="H3792" s="51"/>
      <c r="I3792" s="51"/>
      <c r="J3792" s="51"/>
      <c r="K3792" s="51"/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  <c r="AB3792" s="51"/>
      <c r="AC3792" s="51"/>
      <c r="AD3792" s="51"/>
      <c r="AE3792" s="51"/>
      <c r="AF3792" s="51"/>
    </row>
    <row r="3793" spans="1:32">
      <c r="A3793" s="51"/>
      <c r="B3793" s="51"/>
      <c r="C3793" s="51"/>
      <c r="D3793" s="51"/>
      <c r="E3793" s="51"/>
      <c r="F3793" s="51"/>
      <c r="G3793" s="51"/>
      <c r="H3793" s="51"/>
      <c r="I3793" s="51"/>
      <c r="J3793" s="51"/>
      <c r="K3793" s="51"/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  <c r="AB3793" s="51"/>
      <c r="AC3793" s="51"/>
      <c r="AD3793" s="51"/>
      <c r="AE3793" s="51"/>
      <c r="AF3793" s="51"/>
    </row>
    <row r="3794" spans="1:32">
      <c r="A3794" s="51"/>
      <c r="B3794" s="51"/>
      <c r="C3794" s="51"/>
      <c r="D3794" s="51"/>
      <c r="E3794" s="51"/>
      <c r="F3794" s="51"/>
      <c r="G3794" s="51"/>
      <c r="H3794" s="51"/>
      <c r="I3794" s="51"/>
      <c r="J3794" s="51"/>
      <c r="K3794" s="51"/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  <c r="AB3794" s="51"/>
      <c r="AC3794" s="51"/>
      <c r="AD3794" s="51"/>
      <c r="AE3794" s="51"/>
      <c r="AF3794" s="51"/>
    </row>
    <row r="3795" spans="1:32">
      <c r="A3795" s="51"/>
      <c r="B3795" s="51"/>
      <c r="C3795" s="51"/>
      <c r="D3795" s="51"/>
      <c r="E3795" s="51"/>
      <c r="F3795" s="51"/>
      <c r="G3795" s="51"/>
      <c r="H3795" s="51"/>
      <c r="I3795" s="51"/>
      <c r="J3795" s="51"/>
      <c r="K3795" s="51"/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  <c r="AB3795" s="51"/>
      <c r="AC3795" s="51"/>
      <c r="AD3795" s="51"/>
      <c r="AE3795" s="51"/>
      <c r="AF3795" s="51"/>
    </row>
    <row r="3796" spans="1:32">
      <c r="A3796" s="51"/>
      <c r="B3796" s="51"/>
      <c r="C3796" s="51"/>
      <c r="D3796" s="51"/>
      <c r="E3796" s="51"/>
      <c r="F3796" s="51"/>
      <c r="G3796" s="51"/>
      <c r="H3796" s="51"/>
      <c r="I3796" s="51"/>
      <c r="J3796" s="51"/>
      <c r="K3796" s="51"/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  <c r="AB3796" s="51"/>
      <c r="AC3796" s="51"/>
      <c r="AD3796" s="51"/>
      <c r="AE3796" s="51"/>
      <c r="AF3796" s="51"/>
    </row>
    <row r="3797" spans="1:32">
      <c r="A3797" s="51"/>
      <c r="B3797" s="51"/>
      <c r="C3797" s="51"/>
      <c r="D3797" s="51"/>
      <c r="E3797" s="51"/>
      <c r="F3797" s="51"/>
      <c r="G3797" s="51"/>
      <c r="H3797" s="51"/>
      <c r="I3797" s="51"/>
      <c r="J3797" s="51"/>
      <c r="K3797" s="51"/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  <c r="AB3797" s="51"/>
      <c r="AC3797" s="51"/>
      <c r="AD3797" s="51"/>
      <c r="AE3797" s="51"/>
      <c r="AF3797" s="51"/>
    </row>
    <row r="3798" spans="1:32">
      <c r="A3798" s="51"/>
      <c r="B3798" s="51"/>
      <c r="C3798" s="51"/>
      <c r="D3798" s="51"/>
      <c r="E3798" s="51"/>
      <c r="F3798" s="51"/>
      <c r="G3798" s="51"/>
      <c r="H3798" s="51"/>
      <c r="I3798" s="51"/>
      <c r="J3798" s="51"/>
      <c r="K3798" s="51"/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  <c r="AB3798" s="51"/>
      <c r="AC3798" s="51"/>
      <c r="AD3798" s="51"/>
      <c r="AE3798" s="51"/>
      <c r="AF3798" s="51"/>
    </row>
    <row r="3799" spans="1:32">
      <c r="A3799" s="51"/>
      <c r="B3799" s="51"/>
      <c r="C3799" s="51"/>
      <c r="D3799" s="51"/>
      <c r="E3799" s="51"/>
      <c r="F3799" s="51"/>
      <c r="G3799" s="51"/>
      <c r="H3799" s="51"/>
      <c r="I3799" s="51"/>
      <c r="J3799" s="51"/>
      <c r="K3799" s="51"/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  <c r="AB3799" s="51"/>
      <c r="AC3799" s="51"/>
      <c r="AD3799" s="51"/>
      <c r="AE3799" s="51"/>
      <c r="AF3799" s="51"/>
    </row>
    <row r="3800" spans="1:32">
      <c r="A3800" s="51"/>
      <c r="B3800" s="51"/>
      <c r="C3800" s="51"/>
      <c r="D3800" s="51"/>
      <c r="E3800" s="51"/>
      <c r="F3800" s="51"/>
      <c r="G3800" s="51"/>
      <c r="H3800" s="51"/>
      <c r="I3800" s="51"/>
      <c r="J3800" s="51"/>
      <c r="K3800" s="51"/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  <c r="AB3800" s="51"/>
      <c r="AC3800" s="51"/>
      <c r="AD3800" s="51"/>
      <c r="AE3800" s="51"/>
      <c r="AF3800" s="51"/>
    </row>
    <row r="3801" spans="1:32">
      <c r="A3801" s="51"/>
      <c r="B3801" s="51"/>
      <c r="C3801" s="51"/>
      <c r="D3801" s="51"/>
      <c r="E3801" s="51"/>
      <c r="F3801" s="51"/>
      <c r="G3801" s="51"/>
      <c r="H3801" s="51"/>
      <c r="I3801" s="51"/>
      <c r="J3801" s="51"/>
      <c r="K3801" s="51"/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  <c r="AB3801" s="51"/>
      <c r="AC3801" s="51"/>
      <c r="AD3801" s="51"/>
      <c r="AE3801" s="51"/>
      <c r="AF3801" s="51"/>
    </row>
    <row r="3802" spans="1:32">
      <c r="A3802" s="51"/>
      <c r="B3802" s="51"/>
      <c r="C3802" s="51"/>
      <c r="D3802" s="51"/>
      <c r="E3802" s="51"/>
      <c r="F3802" s="51"/>
      <c r="G3802" s="51"/>
      <c r="H3802" s="51"/>
      <c r="I3802" s="51"/>
      <c r="J3802" s="51"/>
      <c r="K3802" s="51"/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  <c r="AB3802" s="51"/>
      <c r="AC3802" s="51"/>
      <c r="AD3802" s="51"/>
      <c r="AE3802" s="51"/>
      <c r="AF3802" s="51"/>
    </row>
    <row r="3803" spans="1:32">
      <c r="A3803" s="51"/>
      <c r="B3803" s="51"/>
      <c r="C3803" s="51"/>
      <c r="D3803" s="51"/>
      <c r="E3803" s="51"/>
      <c r="F3803" s="51"/>
      <c r="G3803" s="51"/>
      <c r="H3803" s="51"/>
      <c r="I3803" s="51"/>
      <c r="J3803" s="51"/>
      <c r="K3803" s="51"/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  <c r="AB3803" s="51"/>
      <c r="AC3803" s="51"/>
      <c r="AD3803" s="51"/>
      <c r="AE3803" s="51"/>
      <c r="AF3803" s="51"/>
    </row>
    <row r="3804" spans="1:32">
      <c r="A3804" s="51"/>
      <c r="B3804" s="51"/>
      <c r="C3804" s="51"/>
      <c r="D3804" s="51"/>
      <c r="E3804" s="51"/>
      <c r="F3804" s="51"/>
      <c r="G3804" s="51"/>
      <c r="H3804" s="51"/>
      <c r="I3804" s="51"/>
      <c r="J3804" s="51"/>
      <c r="K3804" s="51"/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  <c r="AB3804" s="51"/>
      <c r="AC3804" s="51"/>
      <c r="AD3804" s="51"/>
      <c r="AE3804" s="51"/>
      <c r="AF3804" s="51"/>
    </row>
    <row r="3805" spans="1:32">
      <c r="A3805" s="51"/>
      <c r="B3805" s="51"/>
      <c r="C3805" s="51"/>
      <c r="D3805" s="51"/>
      <c r="E3805" s="51"/>
      <c r="F3805" s="51"/>
      <c r="G3805" s="51"/>
      <c r="H3805" s="51"/>
      <c r="I3805" s="51"/>
      <c r="J3805" s="51"/>
      <c r="K3805" s="51"/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  <c r="AB3805" s="51"/>
      <c r="AC3805" s="51"/>
      <c r="AD3805" s="51"/>
      <c r="AE3805" s="51"/>
      <c r="AF3805" s="51"/>
    </row>
    <row r="3806" spans="1:32">
      <c r="A3806" s="51"/>
      <c r="B3806" s="51"/>
      <c r="C3806" s="51"/>
      <c r="D3806" s="51"/>
      <c r="E3806" s="51"/>
      <c r="F3806" s="51"/>
      <c r="G3806" s="51"/>
      <c r="H3806" s="51"/>
      <c r="I3806" s="51"/>
      <c r="J3806" s="51"/>
      <c r="K3806" s="51"/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  <c r="AB3806" s="51"/>
      <c r="AC3806" s="51"/>
      <c r="AD3806" s="51"/>
      <c r="AE3806" s="51"/>
      <c r="AF3806" s="51"/>
    </row>
    <row r="3807" spans="1:32">
      <c r="A3807" s="51"/>
      <c r="B3807" s="51"/>
      <c r="C3807" s="51"/>
      <c r="D3807" s="51"/>
      <c r="E3807" s="51"/>
      <c r="F3807" s="51"/>
      <c r="G3807" s="51"/>
      <c r="H3807" s="51"/>
      <c r="I3807" s="51"/>
      <c r="J3807" s="51"/>
      <c r="K3807" s="51"/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  <c r="AB3807" s="51"/>
      <c r="AC3807" s="51"/>
      <c r="AD3807" s="51"/>
      <c r="AE3807" s="51"/>
      <c r="AF3807" s="51"/>
    </row>
    <row r="3808" spans="1:32">
      <c r="A3808" s="51"/>
      <c r="B3808" s="51"/>
      <c r="C3808" s="51"/>
      <c r="D3808" s="51"/>
      <c r="E3808" s="51"/>
      <c r="F3808" s="51"/>
      <c r="G3808" s="51"/>
      <c r="H3808" s="51"/>
      <c r="I3808" s="51"/>
      <c r="J3808" s="51"/>
      <c r="K3808" s="51"/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  <c r="AB3808" s="51"/>
      <c r="AC3808" s="51"/>
      <c r="AD3808" s="51"/>
      <c r="AE3808" s="51"/>
      <c r="AF3808" s="51"/>
    </row>
    <row r="3809" spans="1:32">
      <c r="A3809" s="51"/>
      <c r="B3809" s="51"/>
      <c r="C3809" s="51"/>
      <c r="D3809" s="51"/>
      <c r="E3809" s="51"/>
      <c r="F3809" s="51"/>
      <c r="G3809" s="51"/>
      <c r="H3809" s="51"/>
      <c r="I3809" s="51"/>
      <c r="J3809" s="51"/>
      <c r="K3809" s="51"/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  <c r="AB3809" s="51"/>
      <c r="AC3809" s="51"/>
      <c r="AD3809" s="51"/>
      <c r="AE3809" s="51"/>
      <c r="AF3809" s="51"/>
    </row>
    <row r="3810" spans="1:32">
      <c r="A3810" s="51"/>
      <c r="B3810" s="51"/>
      <c r="C3810" s="51"/>
      <c r="D3810" s="51"/>
      <c r="E3810" s="51"/>
      <c r="F3810" s="51"/>
      <c r="G3810" s="51"/>
      <c r="H3810" s="51"/>
      <c r="I3810" s="51"/>
      <c r="J3810" s="51"/>
      <c r="K3810" s="51"/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  <c r="AB3810" s="51"/>
      <c r="AC3810" s="51"/>
      <c r="AD3810" s="51"/>
      <c r="AE3810" s="51"/>
      <c r="AF3810" s="51"/>
    </row>
    <row r="3811" spans="1:32">
      <c r="A3811" s="51"/>
      <c r="B3811" s="51"/>
      <c r="C3811" s="51"/>
      <c r="D3811" s="51"/>
      <c r="E3811" s="51"/>
      <c r="F3811" s="51"/>
      <c r="G3811" s="51"/>
      <c r="H3811" s="51"/>
      <c r="I3811" s="51"/>
      <c r="J3811" s="51"/>
      <c r="K3811" s="51"/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  <c r="AB3811" s="51"/>
      <c r="AC3811" s="51"/>
      <c r="AD3811" s="51"/>
      <c r="AE3811" s="51"/>
      <c r="AF3811" s="51"/>
    </row>
    <row r="3812" spans="1:32">
      <c r="A3812" s="51"/>
      <c r="B3812" s="51"/>
      <c r="C3812" s="51"/>
      <c r="D3812" s="51"/>
      <c r="E3812" s="51"/>
      <c r="F3812" s="51"/>
      <c r="G3812" s="51"/>
      <c r="H3812" s="51"/>
      <c r="I3812" s="51"/>
      <c r="J3812" s="51"/>
      <c r="K3812" s="51"/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  <c r="AB3812" s="51"/>
      <c r="AC3812" s="51"/>
      <c r="AD3812" s="51"/>
      <c r="AE3812" s="51"/>
      <c r="AF3812" s="51"/>
    </row>
    <row r="3813" spans="1:32">
      <c r="A3813" s="51"/>
      <c r="B3813" s="51"/>
      <c r="C3813" s="51"/>
      <c r="D3813" s="51"/>
      <c r="E3813" s="51"/>
      <c r="F3813" s="51"/>
      <c r="G3813" s="51"/>
      <c r="H3813" s="51"/>
      <c r="I3813" s="51"/>
      <c r="J3813" s="51"/>
      <c r="K3813" s="51"/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  <c r="AB3813" s="51"/>
      <c r="AC3813" s="51"/>
      <c r="AD3813" s="51"/>
      <c r="AE3813" s="51"/>
      <c r="AF3813" s="51"/>
    </row>
    <row r="3814" spans="1:32">
      <c r="A3814" s="51"/>
      <c r="B3814" s="51"/>
      <c r="C3814" s="51"/>
      <c r="D3814" s="51"/>
      <c r="E3814" s="51"/>
      <c r="F3814" s="51"/>
      <c r="G3814" s="51"/>
      <c r="H3814" s="51"/>
      <c r="I3814" s="51"/>
      <c r="J3814" s="51"/>
      <c r="K3814" s="51"/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  <c r="AB3814" s="51"/>
      <c r="AC3814" s="51"/>
      <c r="AD3814" s="51"/>
      <c r="AE3814" s="51"/>
      <c r="AF3814" s="51"/>
    </row>
    <row r="3815" spans="1:32">
      <c r="A3815" s="51"/>
      <c r="B3815" s="51"/>
      <c r="C3815" s="51"/>
      <c r="D3815" s="51"/>
      <c r="E3815" s="51"/>
      <c r="F3815" s="51"/>
      <c r="G3815" s="51"/>
      <c r="H3815" s="51"/>
      <c r="I3815" s="51"/>
      <c r="J3815" s="51"/>
      <c r="K3815" s="51"/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  <c r="AB3815" s="51"/>
      <c r="AC3815" s="51"/>
      <c r="AD3815" s="51"/>
      <c r="AE3815" s="51"/>
      <c r="AF3815" s="51"/>
    </row>
    <row r="3816" spans="1:32">
      <c r="A3816" s="51"/>
      <c r="B3816" s="51"/>
      <c r="C3816" s="51"/>
      <c r="D3816" s="51"/>
      <c r="E3816" s="51"/>
      <c r="F3816" s="51"/>
      <c r="G3816" s="51"/>
      <c r="H3816" s="51"/>
      <c r="I3816" s="51"/>
      <c r="J3816" s="51"/>
      <c r="K3816" s="51"/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  <c r="AB3816" s="51"/>
      <c r="AC3816" s="51"/>
      <c r="AD3816" s="51"/>
      <c r="AE3816" s="51"/>
      <c r="AF3816" s="51"/>
    </row>
    <row r="3817" spans="1:32">
      <c r="A3817" s="51"/>
      <c r="B3817" s="51"/>
      <c r="C3817" s="51"/>
      <c r="D3817" s="51"/>
      <c r="E3817" s="51"/>
      <c r="F3817" s="51"/>
      <c r="G3817" s="51"/>
      <c r="H3817" s="51"/>
      <c r="I3817" s="51"/>
      <c r="J3817" s="51"/>
      <c r="K3817" s="51"/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  <c r="AB3817" s="51"/>
      <c r="AC3817" s="51"/>
      <c r="AD3817" s="51"/>
      <c r="AE3817" s="51"/>
      <c r="AF3817" s="51"/>
    </row>
    <row r="3818" spans="1:32">
      <c r="A3818" s="51"/>
      <c r="B3818" s="51"/>
      <c r="C3818" s="51"/>
      <c r="D3818" s="51"/>
      <c r="E3818" s="51"/>
      <c r="F3818" s="51"/>
      <c r="G3818" s="51"/>
      <c r="H3818" s="51"/>
      <c r="I3818" s="51"/>
      <c r="J3818" s="51"/>
      <c r="K3818" s="51"/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  <c r="AB3818" s="51"/>
      <c r="AC3818" s="51"/>
      <c r="AD3818" s="51"/>
      <c r="AE3818" s="51"/>
      <c r="AF3818" s="51"/>
    </row>
    <row r="3819" spans="1:32">
      <c r="A3819" s="51"/>
      <c r="B3819" s="51"/>
      <c r="C3819" s="51"/>
      <c r="D3819" s="51"/>
      <c r="E3819" s="51"/>
      <c r="F3819" s="51"/>
      <c r="G3819" s="51"/>
      <c r="H3819" s="51"/>
      <c r="I3819" s="51"/>
      <c r="J3819" s="51"/>
      <c r="K3819" s="51"/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  <c r="AB3819" s="51"/>
      <c r="AC3819" s="51"/>
      <c r="AD3819" s="51"/>
      <c r="AE3819" s="51"/>
      <c r="AF3819" s="51"/>
    </row>
    <row r="3820" spans="1:32">
      <c r="A3820" s="51"/>
      <c r="B3820" s="51"/>
      <c r="C3820" s="51"/>
      <c r="D3820" s="51"/>
      <c r="E3820" s="51"/>
      <c r="F3820" s="51"/>
      <c r="G3820" s="51"/>
      <c r="H3820" s="51"/>
      <c r="I3820" s="51"/>
      <c r="J3820" s="51"/>
      <c r="K3820" s="51"/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  <c r="AB3820" s="51"/>
      <c r="AC3820" s="51"/>
      <c r="AD3820" s="51"/>
      <c r="AE3820" s="51"/>
      <c r="AF3820" s="51"/>
    </row>
    <row r="3821" spans="1:32">
      <c r="A3821" s="51"/>
      <c r="B3821" s="51"/>
      <c r="C3821" s="51"/>
      <c r="D3821" s="51"/>
      <c r="E3821" s="51"/>
      <c r="F3821" s="51"/>
      <c r="G3821" s="51"/>
      <c r="H3821" s="51"/>
      <c r="I3821" s="51"/>
      <c r="J3821" s="51"/>
      <c r="K3821" s="51"/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  <c r="AB3821" s="51"/>
      <c r="AC3821" s="51"/>
      <c r="AD3821" s="51"/>
      <c r="AE3821" s="51"/>
      <c r="AF3821" s="51"/>
    </row>
    <row r="3822" spans="1:32">
      <c r="A3822" s="51"/>
      <c r="B3822" s="51"/>
      <c r="C3822" s="51"/>
      <c r="D3822" s="51"/>
      <c r="E3822" s="51"/>
      <c r="F3822" s="51"/>
      <c r="G3822" s="51"/>
      <c r="H3822" s="51"/>
      <c r="I3822" s="51"/>
      <c r="J3822" s="51"/>
      <c r="K3822" s="51"/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  <c r="AB3822" s="51"/>
      <c r="AC3822" s="51"/>
      <c r="AD3822" s="51"/>
      <c r="AE3822" s="51"/>
      <c r="AF3822" s="51"/>
    </row>
    <row r="3823" spans="1:32">
      <c r="A3823" s="51"/>
      <c r="B3823" s="51"/>
      <c r="C3823" s="51"/>
      <c r="D3823" s="51"/>
      <c r="E3823" s="51"/>
      <c r="F3823" s="51"/>
      <c r="G3823" s="51"/>
      <c r="H3823" s="51"/>
      <c r="I3823" s="51"/>
      <c r="J3823" s="51"/>
      <c r="K3823" s="51"/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  <c r="AB3823" s="51"/>
      <c r="AC3823" s="51"/>
      <c r="AD3823" s="51"/>
      <c r="AE3823" s="51"/>
      <c r="AF3823" s="51"/>
    </row>
    <row r="3824" spans="1:32">
      <c r="A3824" s="51"/>
      <c r="B3824" s="51"/>
      <c r="C3824" s="51"/>
      <c r="D3824" s="51"/>
      <c r="E3824" s="51"/>
      <c r="F3824" s="51"/>
      <c r="G3824" s="51"/>
      <c r="H3824" s="51"/>
      <c r="I3824" s="51"/>
      <c r="J3824" s="51"/>
      <c r="K3824" s="51"/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  <c r="AB3824" s="51"/>
      <c r="AC3824" s="51"/>
      <c r="AD3824" s="51"/>
      <c r="AE3824" s="51"/>
      <c r="AF3824" s="51"/>
    </row>
    <row r="3825" spans="1:32">
      <c r="A3825" s="51"/>
      <c r="B3825" s="51"/>
      <c r="C3825" s="51"/>
      <c r="D3825" s="51"/>
      <c r="E3825" s="51"/>
      <c r="F3825" s="51"/>
      <c r="G3825" s="51"/>
      <c r="H3825" s="51"/>
      <c r="I3825" s="51"/>
      <c r="J3825" s="51"/>
      <c r="K3825" s="51"/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  <c r="AB3825" s="51"/>
      <c r="AC3825" s="51"/>
      <c r="AD3825" s="51"/>
      <c r="AE3825" s="51"/>
      <c r="AF3825" s="51"/>
    </row>
    <row r="3826" spans="1:32">
      <c r="A3826" s="51"/>
      <c r="B3826" s="51"/>
      <c r="C3826" s="51"/>
      <c r="D3826" s="51"/>
      <c r="E3826" s="51"/>
      <c r="F3826" s="51"/>
      <c r="G3826" s="51"/>
      <c r="H3826" s="51"/>
      <c r="I3826" s="51"/>
      <c r="J3826" s="51"/>
      <c r="K3826" s="51"/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  <c r="AB3826" s="51"/>
      <c r="AC3826" s="51"/>
      <c r="AD3826" s="51"/>
      <c r="AE3826" s="51"/>
      <c r="AF3826" s="51"/>
    </row>
    <row r="3827" spans="1:32">
      <c r="A3827" s="51"/>
      <c r="B3827" s="51"/>
      <c r="C3827" s="51"/>
      <c r="D3827" s="51"/>
      <c r="E3827" s="51"/>
      <c r="F3827" s="51"/>
      <c r="G3827" s="51"/>
      <c r="H3827" s="51"/>
      <c r="I3827" s="51"/>
      <c r="J3827" s="51"/>
      <c r="K3827" s="51"/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  <c r="AB3827" s="51"/>
      <c r="AC3827" s="51"/>
      <c r="AD3827" s="51"/>
      <c r="AE3827" s="51"/>
      <c r="AF3827" s="51"/>
    </row>
    <row r="3828" spans="1:32">
      <c r="A3828" s="51"/>
      <c r="B3828" s="51"/>
      <c r="C3828" s="51"/>
      <c r="D3828" s="51"/>
      <c r="E3828" s="51"/>
      <c r="F3828" s="51"/>
      <c r="G3828" s="51"/>
      <c r="H3828" s="51"/>
      <c r="I3828" s="51"/>
      <c r="J3828" s="51"/>
      <c r="K3828" s="51"/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  <c r="AB3828" s="51"/>
      <c r="AC3828" s="51"/>
      <c r="AD3828" s="51"/>
      <c r="AE3828" s="51"/>
      <c r="AF3828" s="51"/>
    </row>
    <row r="3829" spans="1:32">
      <c r="A3829" s="51"/>
      <c r="B3829" s="51"/>
      <c r="C3829" s="51"/>
      <c r="D3829" s="51"/>
      <c r="E3829" s="51"/>
      <c r="F3829" s="51"/>
      <c r="G3829" s="51"/>
      <c r="H3829" s="51"/>
      <c r="I3829" s="51"/>
      <c r="J3829" s="51"/>
      <c r="K3829" s="51"/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  <c r="AB3829" s="51"/>
      <c r="AC3829" s="51"/>
      <c r="AD3829" s="51"/>
      <c r="AE3829" s="51"/>
      <c r="AF3829" s="51"/>
    </row>
    <row r="3830" spans="1:32">
      <c r="A3830" s="51"/>
      <c r="B3830" s="51"/>
      <c r="C3830" s="51"/>
      <c r="D3830" s="51"/>
      <c r="E3830" s="51"/>
      <c r="F3830" s="51"/>
      <c r="G3830" s="51"/>
      <c r="H3830" s="51"/>
      <c r="I3830" s="51"/>
      <c r="J3830" s="51"/>
      <c r="K3830" s="51"/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  <c r="AB3830" s="51"/>
      <c r="AC3830" s="51"/>
      <c r="AD3830" s="51"/>
      <c r="AE3830" s="51"/>
      <c r="AF3830" s="51"/>
    </row>
    <row r="3831" spans="1:32">
      <c r="A3831" s="51"/>
      <c r="B3831" s="51"/>
      <c r="C3831" s="51"/>
      <c r="D3831" s="51"/>
      <c r="E3831" s="51"/>
      <c r="F3831" s="51"/>
      <c r="G3831" s="51"/>
      <c r="H3831" s="51"/>
      <c r="I3831" s="51"/>
      <c r="J3831" s="51"/>
      <c r="K3831" s="51"/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  <c r="AB3831" s="51"/>
      <c r="AC3831" s="51"/>
      <c r="AD3831" s="51"/>
      <c r="AE3831" s="51"/>
      <c r="AF3831" s="51"/>
    </row>
    <row r="3832" spans="1:32">
      <c r="A3832" s="51"/>
      <c r="B3832" s="51"/>
      <c r="C3832" s="51"/>
      <c r="D3832" s="51"/>
      <c r="E3832" s="51"/>
      <c r="F3832" s="51"/>
      <c r="G3832" s="51"/>
      <c r="H3832" s="51"/>
      <c r="I3832" s="51"/>
      <c r="J3832" s="51"/>
      <c r="K3832" s="51"/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  <c r="AB3832" s="51"/>
      <c r="AC3832" s="51"/>
      <c r="AD3832" s="51"/>
      <c r="AE3832" s="51"/>
      <c r="AF3832" s="51"/>
    </row>
    <row r="3833" spans="1:32">
      <c r="A3833" s="51"/>
      <c r="B3833" s="51"/>
      <c r="C3833" s="51"/>
      <c r="D3833" s="51"/>
      <c r="E3833" s="51"/>
      <c r="F3833" s="51"/>
      <c r="G3833" s="51"/>
      <c r="H3833" s="51"/>
      <c r="I3833" s="51"/>
      <c r="J3833" s="51"/>
      <c r="K3833" s="51"/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  <c r="AB3833" s="51"/>
      <c r="AC3833" s="51"/>
      <c r="AD3833" s="51"/>
      <c r="AE3833" s="51"/>
      <c r="AF3833" s="51"/>
    </row>
    <row r="3834" spans="1:32">
      <c r="A3834" s="51"/>
      <c r="B3834" s="51"/>
      <c r="C3834" s="51"/>
      <c r="D3834" s="51"/>
      <c r="E3834" s="51"/>
      <c r="F3834" s="51"/>
      <c r="G3834" s="51"/>
      <c r="H3834" s="51"/>
      <c r="I3834" s="51"/>
      <c r="J3834" s="51"/>
      <c r="K3834" s="51"/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  <c r="AB3834" s="51"/>
      <c r="AC3834" s="51"/>
      <c r="AD3834" s="51"/>
      <c r="AE3834" s="51"/>
      <c r="AF3834" s="51"/>
    </row>
    <row r="3835" spans="1:32">
      <c r="A3835" s="51"/>
      <c r="B3835" s="51"/>
      <c r="C3835" s="51"/>
      <c r="D3835" s="51"/>
      <c r="E3835" s="51"/>
      <c r="F3835" s="51"/>
      <c r="G3835" s="51"/>
      <c r="H3835" s="51"/>
      <c r="I3835" s="51"/>
      <c r="J3835" s="51"/>
      <c r="K3835" s="51"/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  <c r="AB3835" s="51"/>
      <c r="AC3835" s="51"/>
      <c r="AD3835" s="51"/>
      <c r="AE3835" s="51"/>
      <c r="AF3835" s="51"/>
    </row>
    <row r="3836" spans="1:32">
      <c r="A3836" s="51"/>
      <c r="B3836" s="51"/>
      <c r="C3836" s="51"/>
      <c r="D3836" s="51"/>
      <c r="E3836" s="51"/>
      <c r="F3836" s="51"/>
      <c r="G3836" s="51"/>
      <c r="H3836" s="51"/>
      <c r="I3836" s="51"/>
      <c r="J3836" s="51"/>
      <c r="K3836" s="51"/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  <c r="AB3836" s="51"/>
      <c r="AC3836" s="51"/>
      <c r="AD3836" s="51"/>
      <c r="AE3836" s="51"/>
      <c r="AF3836" s="51"/>
    </row>
    <row r="3837" spans="1:32">
      <c r="A3837" s="51"/>
      <c r="B3837" s="51"/>
      <c r="C3837" s="51"/>
      <c r="D3837" s="51"/>
      <c r="E3837" s="51"/>
      <c r="F3837" s="51"/>
      <c r="G3837" s="51"/>
      <c r="H3837" s="51"/>
      <c r="I3837" s="51"/>
      <c r="J3837" s="51"/>
      <c r="K3837" s="51"/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  <c r="AB3837" s="51"/>
      <c r="AC3837" s="51"/>
      <c r="AD3837" s="51"/>
      <c r="AE3837" s="51"/>
      <c r="AF3837" s="51"/>
    </row>
    <row r="3838" spans="1:32">
      <c r="A3838" s="51"/>
      <c r="B3838" s="51"/>
      <c r="C3838" s="51"/>
      <c r="D3838" s="51"/>
      <c r="E3838" s="51"/>
      <c r="F3838" s="51"/>
      <c r="G3838" s="51"/>
      <c r="H3838" s="51"/>
      <c r="I3838" s="51"/>
      <c r="J3838" s="51"/>
      <c r="K3838" s="51"/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  <c r="AB3838" s="51"/>
      <c r="AC3838" s="51"/>
      <c r="AD3838" s="51"/>
      <c r="AE3838" s="51"/>
      <c r="AF3838" s="51"/>
    </row>
    <row r="3839" spans="1:32">
      <c r="A3839" s="51"/>
      <c r="B3839" s="51"/>
      <c r="C3839" s="51"/>
      <c r="D3839" s="51"/>
      <c r="E3839" s="51"/>
      <c r="F3839" s="51"/>
      <c r="G3839" s="51"/>
      <c r="H3839" s="51"/>
      <c r="I3839" s="51"/>
      <c r="J3839" s="51"/>
      <c r="K3839" s="51"/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  <c r="AB3839" s="51"/>
      <c r="AC3839" s="51"/>
      <c r="AD3839" s="51"/>
      <c r="AE3839" s="51"/>
      <c r="AF3839" s="51"/>
    </row>
    <row r="3840" spans="1:32">
      <c r="A3840" s="51"/>
      <c r="B3840" s="51"/>
      <c r="C3840" s="51"/>
      <c r="D3840" s="51"/>
      <c r="E3840" s="51"/>
      <c r="F3840" s="51"/>
      <c r="G3840" s="51"/>
      <c r="H3840" s="51"/>
      <c r="I3840" s="51"/>
      <c r="J3840" s="51"/>
      <c r="K3840" s="51"/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  <c r="AB3840" s="51"/>
      <c r="AC3840" s="51"/>
      <c r="AD3840" s="51"/>
      <c r="AE3840" s="51"/>
      <c r="AF3840" s="51"/>
    </row>
    <row r="3841" spans="1:32">
      <c r="A3841" s="51"/>
      <c r="B3841" s="51"/>
      <c r="C3841" s="51"/>
      <c r="D3841" s="51"/>
      <c r="E3841" s="51"/>
      <c r="F3841" s="51"/>
      <c r="G3841" s="51"/>
      <c r="H3841" s="51"/>
      <c r="I3841" s="51"/>
      <c r="J3841" s="51"/>
      <c r="K3841" s="51"/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  <c r="AB3841" s="51"/>
      <c r="AC3841" s="51"/>
      <c r="AD3841" s="51"/>
      <c r="AE3841" s="51"/>
      <c r="AF3841" s="51"/>
    </row>
    <row r="3842" spans="1:32">
      <c r="A3842" s="51"/>
      <c r="B3842" s="51"/>
      <c r="C3842" s="51"/>
      <c r="D3842" s="51"/>
      <c r="E3842" s="51"/>
      <c r="F3842" s="51"/>
      <c r="G3842" s="51"/>
      <c r="H3842" s="51"/>
      <c r="I3842" s="51"/>
      <c r="J3842" s="51"/>
      <c r="K3842" s="51"/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  <c r="AB3842" s="51"/>
      <c r="AC3842" s="51"/>
      <c r="AD3842" s="51"/>
      <c r="AE3842" s="51"/>
      <c r="AF3842" s="51"/>
    </row>
    <row r="3843" spans="1:32">
      <c r="A3843" s="51"/>
      <c r="B3843" s="51"/>
      <c r="C3843" s="51"/>
      <c r="D3843" s="51"/>
      <c r="E3843" s="51"/>
      <c r="F3843" s="51"/>
      <c r="G3843" s="51"/>
      <c r="H3843" s="51"/>
      <c r="I3843" s="51"/>
      <c r="J3843" s="51"/>
      <c r="K3843" s="51"/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  <c r="AB3843" s="51"/>
      <c r="AC3843" s="51"/>
      <c r="AD3843" s="51"/>
      <c r="AE3843" s="51"/>
      <c r="AF3843" s="51"/>
    </row>
    <row r="3844" spans="1:32">
      <c r="A3844" s="51"/>
      <c r="B3844" s="51"/>
      <c r="C3844" s="51"/>
      <c r="D3844" s="51"/>
      <c r="E3844" s="51"/>
      <c r="F3844" s="51"/>
      <c r="G3844" s="51"/>
      <c r="H3844" s="51"/>
      <c r="I3844" s="51"/>
      <c r="J3844" s="51"/>
      <c r="K3844" s="51"/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  <c r="AB3844" s="51"/>
      <c r="AC3844" s="51"/>
      <c r="AD3844" s="51"/>
      <c r="AE3844" s="51"/>
      <c r="AF3844" s="51"/>
    </row>
    <row r="3845" spans="1:32">
      <c r="A3845" s="51"/>
      <c r="B3845" s="51"/>
      <c r="C3845" s="51"/>
      <c r="D3845" s="51"/>
      <c r="E3845" s="51"/>
      <c r="F3845" s="51"/>
      <c r="G3845" s="51"/>
      <c r="H3845" s="51"/>
      <c r="I3845" s="51"/>
      <c r="J3845" s="51"/>
      <c r="K3845" s="51"/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  <c r="AB3845" s="51"/>
      <c r="AC3845" s="51"/>
      <c r="AD3845" s="51"/>
      <c r="AE3845" s="51"/>
      <c r="AF3845" s="51"/>
    </row>
    <row r="3846" spans="1:32">
      <c r="A3846" s="51"/>
      <c r="B3846" s="51"/>
      <c r="C3846" s="51"/>
      <c r="D3846" s="51"/>
      <c r="E3846" s="51"/>
      <c r="F3846" s="51"/>
      <c r="G3846" s="51"/>
      <c r="H3846" s="51"/>
      <c r="I3846" s="51"/>
      <c r="J3846" s="51"/>
      <c r="K3846" s="51"/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  <c r="AB3846" s="51"/>
      <c r="AC3846" s="51"/>
      <c r="AD3846" s="51"/>
      <c r="AE3846" s="51"/>
      <c r="AF3846" s="51"/>
    </row>
    <row r="3847" spans="1:32">
      <c r="A3847" s="51"/>
      <c r="B3847" s="51"/>
      <c r="C3847" s="51"/>
      <c r="D3847" s="51"/>
      <c r="E3847" s="51"/>
      <c r="F3847" s="51"/>
      <c r="G3847" s="51"/>
      <c r="H3847" s="51"/>
      <c r="I3847" s="51"/>
      <c r="J3847" s="51"/>
      <c r="K3847" s="51"/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  <c r="AB3847" s="51"/>
      <c r="AC3847" s="51"/>
      <c r="AD3847" s="51"/>
      <c r="AE3847" s="51"/>
      <c r="AF3847" s="51"/>
    </row>
    <row r="3848" spans="1:32">
      <c r="A3848" s="51"/>
      <c r="B3848" s="51"/>
      <c r="C3848" s="51"/>
      <c r="D3848" s="51"/>
      <c r="E3848" s="51"/>
      <c r="F3848" s="51"/>
      <c r="G3848" s="51"/>
      <c r="H3848" s="51"/>
      <c r="I3848" s="51"/>
      <c r="J3848" s="51"/>
      <c r="K3848" s="51"/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  <c r="AB3848" s="51"/>
      <c r="AC3848" s="51"/>
      <c r="AD3848" s="51"/>
      <c r="AE3848" s="51"/>
      <c r="AF3848" s="51"/>
    </row>
    <row r="3849" spans="1:32">
      <c r="A3849" s="51"/>
      <c r="B3849" s="51"/>
      <c r="C3849" s="51"/>
      <c r="D3849" s="51"/>
      <c r="E3849" s="51"/>
      <c r="F3849" s="51"/>
      <c r="G3849" s="51"/>
      <c r="H3849" s="51"/>
      <c r="I3849" s="51"/>
      <c r="J3849" s="51"/>
      <c r="K3849" s="51"/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  <c r="AB3849" s="51"/>
      <c r="AC3849" s="51"/>
      <c r="AD3849" s="51"/>
      <c r="AE3849" s="51"/>
      <c r="AF3849" s="51"/>
    </row>
    <row r="3850" spans="1:32">
      <c r="A3850" s="51"/>
      <c r="B3850" s="51"/>
      <c r="C3850" s="51"/>
      <c r="D3850" s="51"/>
      <c r="E3850" s="51"/>
      <c r="F3850" s="51"/>
      <c r="G3850" s="51"/>
      <c r="H3850" s="51"/>
      <c r="I3850" s="51"/>
      <c r="J3850" s="51"/>
      <c r="K3850" s="51"/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  <c r="AB3850" s="51"/>
      <c r="AC3850" s="51"/>
      <c r="AD3850" s="51"/>
      <c r="AE3850" s="51"/>
      <c r="AF3850" s="51"/>
    </row>
    <row r="3851" spans="1:32">
      <c r="A3851" s="51"/>
      <c r="B3851" s="51"/>
      <c r="C3851" s="51"/>
      <c r="D3851" s="51"/>
      <c r="E3851" s="51"/>
      <c r="F3851" s="51"/>
      <c r="G3851" s="51"/>
      <c r="H3851" s="51"/>
      <c r="I3851" s="51"/>
      <c r="J3851" s="51"/>
      <c r="K3851" s="51"/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  <c r="AB3851" s="51"/>
      <c r="AC3851" s="51"/>
      <c r="AD3851" s="51"/>
      <c r="AE3851" s="51"/>
      <c r="AF3851" s="51"/>
    </row>
    <row r="3852" spans="1:32">
      <c r="A3852" s="51"/>
      <c r="B3852" s="51"/>
      <c r="C3852" s="51"/>
      <c r="D3852" s="51"/>
      <c r="E3852" s="51"/>
      <c r="F3852" s="51"/>
      <c r="G3852" s="51"/>
      <c r="H3852" s="51"/>
      <c r="I3852" s="51"/>
      <c r="J3852" s="51"/>
      <c r="K3852" s="51"/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  <c r="AB3852" s="51"/>
      <c r="AC3852" s="51"/>
      <c r="AD3852" s="51"/>
      <c r="AE3852" s="51"/>
      <c r="AF3852" s="51"/>
    </row>
    <row r="3853" spans="1:32">
      <c r="A3853" s="51"/>
      <c r="B3853" s="51"/>
      <c r="C3853" s="51"/>
      <c r="D3853" s="51"/>
      <c r="E3853" s="51"/>
      <c r="F3853" s="51"/>
      <c r="G3853" s="51"/>
      <c r="H3853" s="51"/>
      <c r="I3853" s="51"/>
      <c r="J3853" s="51"/>
      <c r="K3853" s="51"/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  <c r="AB3853" s="51"/>
      <c r="AC3853" s="51"/>
      <c r="AD3853" s="51"/>
      <c r="AE3853" s="51"/>
      <c r="AF3853" s="51"/>
    </row>
    <row r="3854" spans="1:32">
      <c r="A3854" s="51"/>
      <c r="B3854" s="51"/>
      <c r="C3854" s="51"/>
      <c r="D3854" s="51"/>
      <c r="E3854" s="51"/>
      <c r="F3854" s="51"/>
      <c r="G3854" s="51"/>
      <c r="H3854" s="51"/>
      <c r="I3854" s="51"/>
      <c r="J3854" s="51"/>
      <c r="K3854" s="51"/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  <c r="AB3854" s="51"/>
      <c r="AC3854" s="51"/>
      <c r="AD3854" s="51"/>
      <c r="AE3854" s="51"/>
      <c r="AF3854" s="51"/>
    </row>
    <row r="3855" spans="1:32">
      <c r="A3855" s="51"/>
      <c r="B3855" s="51"/>
      <c r="C3855" s="51"/>
      <c r="D3855" s="51"/>
      <c r="E3855" s="51"/>
      <c r="F3855" s="51"/>
      <c r="G3855" s="51"/>
      <c r="H3855" s="51"/>
      <c r="I3855" s="51"/>
      <c r="J3855" s="51"/>
      <c r="K3855" s="51"/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  <c r="AB3855" s="51"/>
      <c r="AC3855" s="51"/>
      <c r="AD3855" s="51"/>
      <c r="AE3855" s="51"/>
      <c r="AF3855" s="51"/>
    </row>
    <row r="3856" spans="1:32">
      <c r="A3856" s="51"/>
      <c r="B3856" s="51"/>
      <c r="C3856" s="51"/>
      <c r="D3856" s="51"/>
      <c r="E3856" s="51"/>
      <c r="F3856" s="51"/>
      <c r="G3856" s="51"/>
      <c r="H3856" s="51"/>
      <c r="I3856" s="51"/>
      <c r="J3856" s="51"/>
      <c r="K3856" s="51"/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  <c r="AB3856" s="51"/>
      <c r="AC3856" s="51"/>
      <c r="AD3856" s="51"/>
      <c r="AE3856" s="51"/>
      <c r="AF3856" s="51"/>
    </row>
    <row r="3857" spans="1:32">
      <c r="A3857" s="51"/>
      <c r="B3857" s="51"/>
      <c r="C3857" s="51"/>
      <c r="D3857" s="51"/>
      <c r="E3857" s="51"/>
      <c r="F3857" s="51"/>
      <c r="G3857" s="51"/>
      <c r="H3857" s="51"/>
      <c r="I3857" s="51"/>
      <c r="J3857" s="51"/>
      <c r="K3857" s="51"/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  <c r="AB3857" s="51"/>
      <c r="AC3857" s="51"/>
      <c r="AD3857" s="51"/>
      <c r="AE3857" s="51"/>
      <c r="AF3857" s="51"/>
    </row>
    <row r="3858" spans="1:32">
      <c r="A3858" s="51"/>
      <c r="B3858" s="51"/>
      <c r="C3858" s="51"/>
      <c r="D3858" s="51"/>
      <c r="E3858" s="51"/>
      <c r="F3858" s="51"/>
      <c r="G3858" s="51"/>
      <c r="H3858" s="51"/>
      <c r="I3858" s="51"/>
      <c r="J3858" s="51"/>
      <c r="K3858" s="51"/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  <c r="AB3858" s="51"/>
      <c r="AC3858" s="51"/>
      <c r="AD3858" s="51"/>
      <c r="AE3858" s="51"/>
      <c r="AF3858" s="51"/>
    </row>
    <row r="3859" spans="1:32">
      <c r="A3859" s="51"/>
      <c r="B3859" s="51"/>
      <c r="C3859" s="51"/>
      <c r="D3859" s="51"/>
      <c r="E3859" s="51"/>
      <c r="F3859" s="51"/>
      <c r="G3859" s="51"/>
      <c r="H3859" s="51"/>
      <c r="I3859" s="51"/>
      <c r="J3859" s="51"/>
      <c r="K3859" s="51"/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  <c r="AB3859" s="51"/>
      <c r="AC3859" s="51"/>
      <c r="AD3859" s="51"/>
      <c r="AE3859" s="51"/>
      <c r="AF3859" s="51"/>
    </row>
    <row r="3860" spans="1:32">
      <c r="A3860" s="51"/>
      <c r="B3860" s="51"/>
      <c r="C3860" s="51"/>
      <c r="D3860" s="51"/>
      <c r="E3860" s="51"/>
      <c r="F3860" s="51"/>
      <c r="G3860" s="51"/>
      <c r="H3860" s="51"/>
      <c r="I3860" s="51"/>
      <c r="J3860" s="51"/>
      <c r="K3860" s="51"/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  <c r="AB3860" s="51"/>
      <c r="AC3860" s="51"/>
      <c r="AD3860" s="51"/>
      <c r="AE3860" s="51"/>
      <c r="AF3860" s="51"/>
    </row>
    <row r="3861" spans="1:32">
      <c r="A3861" s="51"/>
      <c r="B3861" s="51"/>
      <c r="C3861" s="51"/>
      <c r="D3861" s="51"/>
      <c r="E3861" s="51"/>
      <c r="F3861" s="51"/>
      <c r="G3861" s="51"/>
      <c r="H3861" s="51"/>
      <c r="I3861" s="51"/>
      <c r="J3861" s="51"/>
      <c r="K3861" s="51"/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  <c r="AB3861" s="51"/>
      <c r="AC3861" s="51"/>
      <c r="AD3861" s="51"/>
      <c r="AE3861" s="51"/>
      <c r="AF3861" s="51"/>
    </row>
    <row r="3862" spans="1:32">
      <c r="A3862" s="51"/>
      <c r="B3862" s="51"/>
      <c r="C3862" s="51"/>
      <c r="D3862" s="51"/>
      <c r="E3862" s="51"/>
      <c r="F3862" s="51"/>
      <c r="G3862" s="51"/>
      <c r="H3862" s="51"/>
      <c r="I3862" s="51"/>
      <c r="J3862" s="51"/>
      <c r="K3862" s="51"/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  <c r="AB3862" s="51"/>
      <c r="AC3862" s="51"/>
      <c r="AD3862" s="51"/>
      <c r="AE3862" s="51"/>
      <c r="AF3862" s="51"/>
    </row>
    <row r="3863" spans="1:32">
      <c r="A3863" s="51"/>
      <c r="B3863" s="51"/>
      <c r="C3863" s="51"/>
      <c r="D3863" s="51"/>
      <c r="E3863" s="51"/>
      <c r="F3863" s="51"/>
      <c r="G3863" s="51"/>
      <c r="H3863" s="51"/>
      <c r="I3863" s="51"/>
      <c r="J3863" s="51"/>
      <c r="K3863" s="51"/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  <c r="AB3863" s="51"/>
      <c r="AC3863" s="51"/>
      <c r="AD3863" s="51"/>
      <c r="AE3863" s="51"/>
      <c r="AF3863" s="51"/>
    </row>
    <row r="3864" spans="1:32">
      <c r="A3864" s="51"/>
      <c r="B3864" s="51"/>
      <c r="C3864" s="51"/>
      <c r="D3864" s="51"/>
      <c r="E3864" s="51"/>
      <c r="F3864" s="51"/>
      <c r="G3864" s="51"/>
      <c r="H3864" s="51"/>
      <c r="I3864" s="51"/>
      <c r="J3864" s="51"/>
      <c r="K3864" s="51"/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  <c r="AB3864" s="51"/>
      <c r="AC3864" s="51"/>
      <c r="AD3864" s="51"/>
      <c r="AE3864" s="51"/>
      <c r="AF3864" s="51"/>
    </row>
    <row r="3865" spans="1:32">
      <c r="A3865" s="51"/>
      <c r="B3865" s="51"/>
      <c r="C3865" s="51"/>
      <c r="D3865" s="51"/>
      <c r="E3865" s="51"/>
      <c r="F3865" s="51"/>
      <c r="G3865" s="51"/>
      <c r="H3865" s="51"/>
      <c r="I3865" s="51"/>
      <c r="J3865" s="51"/>
      <c r="K3865" s="51"/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  <c r="AB3865" s="51"/>
      <c r="AC3865" s="51"/>
      <c r="AD3865" s="51"/>
      <c r="AE3865" s="51"/>
      <c r="AF3865" s="51"/>
    </row>
    <row r="3866" spans="1:32">
      <c r="A3866" s="51"/>
      <c r="B3866" s="51"/>
      <c r="C3866" s="51"/>
      <c r="D3866" s="51"/>
      <c r="E3866" s="51"/>
      <c r="F3866" s="51"/>
      <c r="G3866" s="51"/>
      <c r="H3866" s="51"/>
      <c r="I3866" s="51"/>
      <c r="J3866" s="51"/>
      <c r="K3866" s="51"/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  <c r="AB3866" s="51"/>
      <c r="AC3866" s="51"/>
      <c r="AD3866" s="51"/>
      <c r="AE3866" s="51"/>
      <c r="AF3866" s="51"/>
    </row>
    <row r="3867" spans="1:32">
      <c r="A3867" s="51"/>
      <c r="B3867" s="51"/>
      <c r="C3867" s="51"/>
      <c r="D3867" s="51"/>
      <c r="E3867" s="51"/>
      <c r="F3867" s="51"/>
      <c r="G3867" s="51"/>
      <c r="H3867" s="51"/>
      <c r="I3867" s="51"/>
      <c r="J3867" s="51"/>
      <c r="K3867" s="51"/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  <c r="AB3867" s="51"/>
      <c r="AC3867" s="51"/>
      <c r="AD3867" s="51"/>
      <c r="AE3867" s="51"/>
      <c r="AF3867" s="51"/>
    </row>
    <row r="3868" spans="1:32">
      <c r="A3868" s="51"/>
      <c r="B3868" s="51"/>
      <c r="C3868" s="51"/>
      <c r="D3868" s="51"/>
      <c r="E3868" s="51"/>
      <c r="F3868" s="51"/>
      <c r="G3868" s="51"/>
      <c r="H3868" s="51"/>
      <c r="I3868" s="51"/>
      <c r="J3868" s="51"/>
      <c r="K3868" s="51"/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  <c r="AB3868" s="51"/>
      <c r="AC3868" s="51"/>
      <c r="AD3868" s="51"/>
      <c r="AE3868" s="51"/>
      <c r="AF3868" s="51"/>
    </row>
    <row r="3869" spans="1:32">
      <c r="A3869" s="51"/>
      <c r="B3869" s="51"/>
      <c r="C3869" s="51"/>
      <c r="D3869" s="51"/>
      <c r="E3869" s="51"/>
      <c r="F3869" s="51"/>
      <c r="G3869" s="51"/>
      <c r="H3869" s="51"/>
      <c r="I3869" s="51"/>
      <c r="J3869" s="51"/>
      <c r="K3869" s="51"/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  <c r="AB3869" s="51"/>
      <c r="AC3869" s="51"/>
      <c r="AD3869" s="51"/>
      <c r="AE3869" s="51"/>
      <c r="AF3869" s="51"/>
    </row>
    <row r="3870" spans="1:32">
      <c r="A3870" s="51"/>
      <c r="B3870" s="51"/>
      <c r="C3870" s="51"/>
      <c r="D3870" s="51"/>
      <c r="E3870" s="51"/>
      <c r="F3870" s="51"/>
      <c r="G3870" s="51"/>
      <c r="H3870" s="51"/>
      <c r="I3870" s="51"/>
      <c r="J3870" s="51"/>
      <c r="K3870" s="51"/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  <c r="AB3870" s="51"/>
      <c r="AC3870" s="51"/>
      <c r="AD3870" s="51"/>
      <c r="AE3870" s="51"/>
      <c r="AF3870" s="51"/>
    </row>
    <row r="3871" spans="1:32">
      <c r="A3871" s="51"/>
      <c r="B3871" s="51"/>
      <c r="C3871" s="51"/>
      <c r="D3871" s="51"/>
      <c r="E3871" s="51"/>
      <c r="F3871" s="51"/>
      <c r="G3871" s="51"/>
      <c r="H3871" s="51"/>
      <c r="I3871" s="51"/>
      <c r="J3871" s="51"/>
      <c r="K3871" s="51"/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  <c r="AB3871" s="51"/>
      <c r="AC3871" s="51"/>
      <c r="AD3871" s="51"/>
      <c r="AE3871" s="51"/>
      <c r="AF3871" s="51"/>
    </row>
    <row r="3872" spans="1:32">
      <c r="A3872" s="51"/>
      <c r="B3872" s="51"/>
      <c r="C3872" s="51"/>
      <c r="D3872" s="51"/>
      <c r="E3872" s="51"/>
      <c r="F3872" s="51"/>
      <c r="G3872" s="51"/>
      <c r="H3872" s="51"/>
      <c r="I3872" s="51"/>
      <c r="J3872" s="51"/>
      <c r="K3872" s="51"/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  <c r="AB3872" s="51"/>
      <c r="AC3872" s="51"/>
      <c r="AD3872" s="51"/>
      <c r="AE3872" s="51"/>
      <c r="AF3872" s="51"/>
    </row>
    <row r="3873" spans="1:32">
      <c r="A3873" s="51"/>
      <c r="B3873" s="51"/>
      <c r="C3873" s="51"/>
      <c r="D3873" s="51"/>
      <c r="E3873" s="51"/>
      <c r="F3873" s="51"/>
      <c r="G3873" s="51"/>
      <c r="H3873" s="51"/>
      <c r="I3873" s="51"/>
      <c r="J3873" s="51"/>
      <c r="K3873" s="51"/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  <c r="AB3873" s="51"/>
      <c r="AC3873" s="51"/>
      <c r="AD3873" s="51"/>
      <c r="AE3873" s="51"/>
      <c r="AF3873" s="51"/>
    </row>
    <row r="3874" spans="1:32">
      <c r="A3874" s="51"/>
      <c r="B3874" s="51"/>
      <c r="C3874" s="51"/>
      <c r="D3874" s="51"/>
      <c r="E3874" s="51"/>
      <c r="F3874" s="51"/>
      <c r="G3874" s="51"/>
      <c r="H3874" s="51"/>
      <c r="I3874" s="51"/>
      <c r="J3874" s="51"/>
      <c r="K3874" s="51"/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  <c r="AB3874" s="51"/>
      <c r="AC3874" s="51"/>
      <c r="AD3874" s="51"/>
      <c r="AE3874" s="51"/>
      <c r="AF3874" s="51"/>
    </row>
    <row r="3875" spans="1:32">
      <c r="A3875" s="51"/>
      <c r="B3875" s="51"/>
      <c r="C3875" s="51"/>
      <c r="D3875" s="51"/>
      <c r="E3875" s="51"/>
      <c r="F3875" s="51"/>
      <c r="G3875" s="51"/>
      <c r="H3875" s="51"/>
      <c r="I3875" s="51"/>
      <c r="J3875" s="51"/>
      <c r="K3875" s="51"/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  <c r="AB3875" s="51"/>
      <c r="AC3875" s="51"/>
      <c r="AD3875" s="51"/>
      <c r="AE3875" s="51"/>
      <c r="AF3875" s="51"/>
    </row>
    <row r="3876" spans="1:32">
      <c r="A3876" s="51"/>
      <c r="B3876" s="51"/>
      <c r="C3876" s="51"/>
      <c r="D3876" s="51"/>
      <c r="E3876" s="51"/>
      <c r="F3876" s="51"/>
      <c r="G3876" s="51"/>
      <c r="H3876" s="51"/>
      <c r="I3876" s="51"/>
      <c r="J3876" s="51"/>
      <c r="K3876" s="51"/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  <c r="AB3876" s="51"/>
      <c r="AC3876" s="51"/>
      <c r="AD3876" s="51"/>
      <c r="AE3876" s="51"/>
      <c r="AF3876" s="51"/>
    </row>
    <row r="3877" spans="1:32">
      <c r="A3877" s="51"/>
      <c r="B3877" s="51"/>
      <c r="C3877" s="51"/>
      <c r="D3877" s="51"/>
      <c r="E3877" s="51"/>
      <c r="F3877" s="51"/>
      <c r="G3877" s="51"/>
      <c r="H3877" s="51"/>
      <c r="I3877" s="51"/>
      <c r="J3877" s="51"/>
      <c r="K3877" s="51"/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  <c r="AB3877" s="51"/>
      <c r="AC3877" s="51"/>
      <c r="AD3877" s="51"/>
      <c r="AE3877" s="51"/>
      <c r="AF3877" s="51"/>
    </row>
    <row r="3878" spans="1:32">
      <c r="A3878" s="51"/>
      <c r="B3878" s="51"/>
      <c r="C3878" s="51"/>
      <c r="D3878" s="51"/>
      <c r="E3878" s="51"/>
      <c r="F3878" s="51"/>
      <c r="G3878" s="51"/>
      <c r="H3878" s="51"/>
      <c r="I3878" s="51"/>
      <c r="J3878" s="51"/>
      <c r="K3878" s="51"/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  <c r="AB3878" s="51"/>
      <c r="AC3878" s="51"/>
      <c r="AD3878" s="51"/>
      <c r="AE3878" s="51"/>
      <c r="AF3878" s="51"/>
    </row>
    <row r="3879" spans="1:32">
      <c r="A3879" s="51"/>
      <c r="B3879" s="51"/>
      <c r="C3879" s="51"/>
      <c r="D3879" s="51"/>
      <c r="E3879" s="51"/>
      <c r="F3879" s="51"/>
      <c r="G3879" s="51"/>
      <c r="H3879" s="51"/>
      <c r="I3879" s="51"/>
      <c r="J3879" s="51"/>
      <c r="K3879" s="51"/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  <c r="AB3879" s="51"/>
      <c r="AC3879" s="51"/>
      <c r="AD3879" s="51"/>
      <c r="AE3879" s="51"/>
      <c r="AF3879" s="51"/>
    </row>
    <row r="3880" spans="1:32">
      <c r="A3880" s="51"/>
      <c r="B3880" s="51"/>
      <c r="C3880" s="51"/>
      <c r="D3880" s="51"/>
      <c r="E3880" s="51"/>
      <c r="F3880" s="51"/>
      <c r="G3880" s="51"/>
      <c r="H3880" s="51"/>
      <c r="I3880" s="51"/>
      <c r="J3880" s="51"/>
      <c r="K3880" s="51"/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  <c r="AB3880" s="51"/>
      <c r="AC3880" s="51"/>
      <c r="AD3880" s="51"/>
      <c r="AE3880" s="51"/>
      <c r="AF3880" s="51"/>
    </row>
    <row r="3881" spans="1:32">
      <c r="A3881" s="51"/>
      <c r="B3881" s="51"/>
      <c r="C3881" s="51"/>
      <c r="D3881" s="51"/>
      <c r="E3881" s="51"/>
      <c r="F3881" s="51"/>
      <c r="G3881" s="51"/>
      <c r="H3881" s="51"/>
      <c r="I3881" s="51"/>
      <c r="J3881" s="51"/>
      <c r="K3881" s="51"/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  <c r="AB3881" s="51"/>
      <c r="AC3881" s="51"/>
      <c r="AD3881" s="51"/>
      <c r="AE3881" s="51"/>
      <c r="AF3881" s="51"/>
    </row>
    <row r="3882" spans="1:32">
      <c r="A3882" s="51"/>
      <c r="B3882" s="51"/>
      <c r="C3882" s="51"/>
      <c r="D3882" s="51"/>
      <c r="E3882" s="51"/>
      <c r="F3882" s="51"/>
      <c r="G3882" s="51"/>
      <c r="H3882" s="51"/>
      <c r="I3882" s="51"/>
      <c r="J3882" s="51"/>
      <c r="K3882" s="51"/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  <c r="AB3882" s="51"/>
      <c r="AC3882" s="51"/>
      <c r="AD3882" s="51"/>
      <c r="AE3882" s="51"/>
      <c r="AF3882" s="51"/>
    </row>
    <row r="3883" spans="1:32">
      <c r="A3883" s="51"/>
      <c r="B3883" s="51"/>
      <c r="C3883" s="51"/>
      <c r="D3883" s="51"/>
      <c r="E3883" s="51"/>
      <c r="F3883" s="51"/>
      <c r="G3883" s="51"/>
      <c r="H3883" s="51"/>
      <c r="I3883" s="51"/>
      <c r="J3883" s="51"/>
      <c r="K3883" s="51"/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  <c r="AB3883" s="51"/>
      <c r="AC3883" s="51"/>
      <c r="AD3883" s="51"/>
      <c r="AE3883" s="51"/>
      <c r="AF3883" s="51"/>
    </row>
    <row r="3884" spans="1:32">
      <c r="A3884" s="51"/>
      <c r="B3884" s="51"/>
      <c r="C3884" s="51"/>
      <c r="D3884" s="51"/>
      <c r="E3884" s="51"/>
      <c r="F3884" s="51"/>
      <c r="G3884" s="51"/>
      <c r="H3884" s="51"/>
      <c r="I3884" s="51"/>
      <c r="J3884" s="51"/>
      <c r="K3884" s="51"/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  <c r="AB3884" s="51"/>
      <c r="AC3884" s="51"/>
      <c r="AD3884" s="51"/>
      <c r="AE3884" s="51"/>
      <c r="AF3884" s="51"/>
    </row>
    <row r="3885" spans="1:32">
      <c r="A3885" s="51"/>
      <c r="B3885" s="51"/>
      <c r="C3885" s="51"/>
      <c r="D3885" s="51"/>
      <c r="E3885" s="51"/>
      <c r="F3885" s="51"/>
      <c r="G3885" s="51"/>
      <c r="H3885" s="51"/>
      <c r="I3885" s="51"/>
      <c r="J3885" s="51"/>
      <c r="K3885" s="51"/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  <c r="AB3885" s="51"/>
      <c r="AC3885" s="51"/>
      <c r="AD3885" s="51"/>
      <c r="AE3885" s="51"/>
      <c r="AF3885" s="51"/>
    </row>
    <row r="3886" spans="1:32">
      <c r="A3886" s="51"/>
      <c r="B3886" s="51"/>
      <c r="C3886" s="51"/>
      <c r="D3886" s="51"/>
      <c r="E3886" s="51"/>
      <c r="F3886" s="51"/>
      <c r="G3886" s="51"/>
      <c r="H3886" s="51"/>
      <c r="I3886" s="51"/>
      <c r="J3886" s="51"/>
      <c r="K3886" s="51"/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  <c r="AB3886" s="51"/>
      <c r="AC3886" s="51"/>
      <c r="AD3886" s="51"/>
      <c r="AE3886" s="51"/>
      <c r="AF3886" s="51"/>
    </row>
    <row r="3887" spans="1:32">
      <c r="A3887" s="51"/>
      <c r="B3887" s="51"/>
      <c r="C3887" s="51"/>
      <c r="D3887" s="51"/>
      <c r="E3887" s="51"/>
      <c r="F3887" s="51"/>
      <c r="G3887" s="51"/>
      <c r="H3887" s="51"/>
      <c r="I3887" s="51"/>
      <c r="J3887" s="51"/>
      <c r="K3887" s="51"/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  <c r="AB3887" s="51"/>
      <c r="AC3887" s="51"/>
      <c r="AD3887" s="51"/>
      <c r="AE3887" s="51"/>
      <c r="AF3887" s="51"/>
    </row>
    <row r="3888" spans="1:32">
      <c r="A3888" s="51"/>
      <c r="B3888" s="51"/>
      <c r="C3888" s="51"/>
      <c r="D3888" s="51"/>
      <c r="E3888" s="51"/>
      <c r="F3888" s="51"/>
      <c r="G3888" s="51"/>
      <c r="H3888" s="51"/>
      <c r="I3888" s="51"/>
      <c r="J3888" s="51"/>
      <c r="K3888" s="51"/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  <c r="AB3888" s="51"/>
      <c r="AC3888" s="51"/>
      <c r="AD3888" s="51"/>
      <c r="AE3888" s="51"/>
      <c r="AF3888" s="51"/>
    </row>
    <row r="3889" spans="1:32">
      <c r="A3889" s="51"/>
      <c r="B3889" s="51"/>
      <c r="C3889" s="51"/>
      <c r="D3889" s="51"/>
      <c r="E3889" s="51"/>
      <c r="F3889" s="51"/>
      <c r="G3889" s="51"/>
      <c r="H3889" s="51"/>
      <c r="I3889" s="51"/>
      <c r="J3889" s="51"/>
      <c r="K3889" s="51"/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  <c r="AB3889" s="51"/>
      <c r="AC3889" s="51"/>
      <c r="AD3889" s="51"/>
      <c r="AE3889" s="51"/>
      <c r="AF3889" s="51"/>
    </row>
    <row r="3890" spans="1:32">
      <c r="A3890" s="51"/>
      <c r="B3890" s="51"/>
      <c r="C3890" s="51"/>
      <c r="D3890" s="51"/>
      <c r="E3890" s="51"/>
      <c r="F3890" s="51"/>
      <c r="G3890" s="51"/>
      <c r="H3890" s="51"/>
      <c r="I3890" s="51"/>
      <c r="J3890" s="51"/>
      <c r="K3890" s="51"/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  <c r="AB3890" s="51"/>
      <c r="AC3890" s="51"/>
      <c r="AD3890" s="51"/>
      <c r="AE3890" s="51"/>
      <c r="AF3890" s="51"/>
    </row>
    <row r="3891" spans="1:32">
      <c r="A3891" s="51"/>
      <c r="B3891" s="51"/>
      <c r="C3891" s="51"/>
      <c r="D3891" s="51"/>
      <c r="E3891" s="51"/>
      <c r="F3891" s="51"/>
      <c r="G3891" s="51"/>
      <c r="H3891" s="51"/>
      <c r="I3891" s="51"/>
      <c r="J3891" s="51"/>
      <c r="K3891" s="51"/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  <c r="AB3891" s="51"/>
      <c r="AC3891" s="51"/>
      <c r="AD3891" s="51"/>
      <c r="AE3891" s="51"/>
      <c r="AF3891" s="51"/>
    </row>
    <row r="3892" spans="1:32">
      <c r="A3892" s="51"/>
      <c r="B3892" s="51"/>
      <c r="C3892" s="51"/>
      <c r="D3892" s="51"/>
      <c r="E3892" s="51"/>
      <c r="F3892" s="51"/>
      <c r="G3892" s="51"/>
      <c r="H3892" s="51"/>
      <c r="I3892" s="51"/>
      <c r="J3892" s="51"/>
      <c r="K3892" s="51"/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  <c r="AB3892" s="51"/>
      <c r="AC3892" s="51"/>
      <c r="AD3892" s="51"/>
      <c r="AE3892" s="51"/>
      <c r="AF3892" s="51"/>
    </row>
    <row r="3893" spans="1:32">
      <c r="A3893" s="51"/>
      <c r="B3893" s="51"/>
      <c r="C3893" s="51"/>
      <c r="D3893" s="51"/>
      <c r="E3893" s="51"/>
      <c r="F3893" s="51"/>
      <c r="G3893" s="51"/>
      <c r="H3893" s="51"/>
      <c r="I3893" s="51"/>
      <c r="J3893" s="51"/>
      <c r="K3893" s="51"/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  <c r="AB3893" s="51"/>
      <c r="AC3893" s="51"/>
      <c r="AD3893" s="51"/>
      <c r="AE3893" s="51"/>
      <c r="AF3893" s="51"/>
    </row>
    <row r="3894" spans="1:32">
      <c r="A3894" s="51"/>
      <c r="B3894" s="51"/>
      <c r="C3894" s="51"/>
      <c r="D3894" s="51"/>
      <c r="E3894" s="51"/>
      <c r="F3894" s="51"/>
      <c r="G3894" s="51"/>
      <c r="H3894" s="51"/>
      <c r="I3894" s="51"/>
      <c r="J3894" s="51"/>
      <c r="K3894" s="51"/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  <c r="AB3894" s="51"/>
      <c r="AC3894" s="51"/>
      <c r="AD3894" s="51"/>
      <c r="AE3894" s="51"/>
      <c r="AF3894" s="51"/>
    </row>
    <row r="3895" spans="1:32">
      <c r="A3895" s="51"/>
      <c r="B3895" s="51"/>
      <c r="C3895" s="51"/>
      <c r="D3895" s="51"/>
      <c r="E3895" s="51"/>
      <c r="F3895" s="51"/>
      <c r="G3895" s="51"/>
      <c r="H3895" s="51"/>
      <c r="I3895" s="51"/>
      <c r="J3895" s="51"/>
      <c r="K3895" s="51"/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  <c r="AB3895" s="51"/>
      <c r="AC3895" s="51"/>
      <c r="AD3895" s="51"/>
      <c r="AE3895" s="51"/>
      <c r="AF3895" s="51"/>
    </row>
    <row r="3896" spans="1:32">
      <c r="A3896" s="51"/>
      <c r="B3896" s="51"/>
      <c r="C3896" s="51"/>
      <c r="D3896" s="51"/>
      <c r="E3896" s="51"/>
      <c r="F3896" s="51"/>
      <c r="G3896" s="51"/>
      <c r="H3896" s="51"/>
      <c r="I3896" s="51"/>
      <c r="J3896" s="51"/>
      <c r="K3896" s="51"/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  <c r="AB3896" s="51"/>
      <c r="AC3896" s="51"/>
      <c r="AD3896" s="51"/>
      <c r="AE3896" s="51"/>
      <c r="AF3896" s="51"/>
    </row>
    <row r="3897" spans="1:32">
      <c r="A3897" s="51"/>
      <c r="B3897" s="51"/>
      <c r="C3897" s="51"/>
      <c r="D3897" s="51"/>
      <c r="E3897" s="51"/>
      <c r="F3897" s="51"/>
      <c r="G3897" s="51"/>
      <c r="H3897" s="51"/>
      <c r="I3897" s="51"/>
      <c r="J3897" s="51"/>
      <c r="K3897" s="51"/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  <c r="AB3897" s="51"/>
      <c r="AC3897" s="51"/>
      <c r="AD3897" s="51"/>
      <c r="AE3897" s="51"/>
      <c r="AF3897" s="51"/>
    </row>
    <row r="3898" spans="1:32">
      <c r="A3898" s="51"/>
      <c r="B3898" s="51"/>
      <c r="C3898" s="51"/>
      <c r="D3898" s="51"/>
      <c r="E3898" s="51"/>
      <c r="F3898" s="51"/>
      <c r="G3898" s="51"/>
      <c r="H3898" s="51"/>
      <c r="I3898" s="51"/>
      <c r="J3898" s="51"/>
      <c r="K3898" s="51"/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  <c r="AB3898" s="51"/>
      <c r="AC3898" s="51"/>
      <c r="AD3898" s="51"/>
      <c r="AE3898" s="51"/>
      <c r="AF3898" s="51"/>
    </row>
    <row r="3899" spans="1:32">
      <c r="A3899" s="51"/>
      <c r="B3899" s="51"/>
      <c r="C3899" s="51"/>
      <c r="D3899" s="51"/>
      <c r="E3899" s="51"/>
      <c r="F3899" s="51"/>
      <c r="G3899" s="51"/>
      <c r="H3899" s="51"/>
      <c r="I3899" s="51"/>
      <c r="J3899" s="51"/>
      <c r="K3899" s="51"/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  <c r="AB3899" s="51"/>
      <c r="AC3899" s="51"/>
      <c r="AD3899" s="51"/>
      <c r="AE3899" s="51"/>
      <c r="AF3899" s="51"/>
    </row>
    <row r="3900" spans="1:32">
      <c r="A3900" s="51"/>
      <c r="B3900" s="51"/>
      <c r="C3900" s="51"/>
      <c r="D3900" s="51"/>
      <c r="E3900" s="51"/>
      <c r="F3900" s="51"/>
      <c r="G3900" s="51"/>
      <c r="H3900" s="51"/>
      <c r="I3900" s="51"/>
      <c r="J3900" s="51"/>
      <c r="K3900" s="51"/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  <c r="AB3900" s="51"/>
      <c r="AC3900" s="51"/>
      <c r="AD3900" s="51"/>
      <c r="AE3900" s="51"/>
      <c r="AF3900" s="51"/>
    </row>
    <row r="3901" spans="1:32">
      <c r="A3901" s="51"/>
      <c r="B3901" s="51"/>
      <c r="C3901" s="51"/>
      <c r="D3901" s="51"/>
      <c r="E3901" s="51"/>
      <c r="F3901" s="51"/>
      <c r="G3901" s="51"/>
      <c r="H3901" s="51"/>
      <c r="I3901" s="51"/>
      <c r="J3901" s="51"/>
      <c r="K3901" s="51"/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  <c r="AB3901" s="51"/>
      <c r="AC3901" s="51"/>
      <c r="AD3901" s="51"/>
      <c r="AE3901" s="51"/>
      <c r="AF3901" s="51"/>
    </row>
    <row r="3902" spans="1:32">
      <c r="A3902" s="51"/>
      <c r="B3902" s="51"/>
      <c r="C3902" s="51"/>
      <c r="D3902" s="51"/>
      <c r="E3902" s="51"/>
      <c r="F3902" s="51"/>
      <c r="G3902" s="51"/>
      <c r="H3902" s="51"/>
      <c r="I3902" s="51"/>
      <c r="J3902" s="51"/>
      <c r="K3902" s="51"/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  <c r="AB3902" s="51"/>
      <c r="AC3902" s="51"/>
      <c r="AD3902" s="51"/>
      <c r="AE3902" s="51"/>
      <c r="AF3902" s="51"/>
    </row>
    <row r="3903" spans="1:32">
      <c r="A3903" s="51"/>
      <c r="B3903" s="51"/>
      <c r="C3903" s="51"/>
      <c r="D3903" s="51"/>
      <c r="E3903" s="51"/>
      <c r="F3903" s="51"/>
      <c r="G3903" s="51"/>
      <c r="H3903" s="51"/>
      <c r="I3903" s="51"/>
      <c r="J3903" s="51"/>
      <c r="K3903" s="51"/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  <c r="AB3903" s="51"/>
      <c r="AC3903" s="51"/>
      <c r="AD3903" s="51"/>
      <c r="AE3903" s="51"/>
      <c r="AF3903" s="51"/>
    </row>
    <row r="3904" spans="1:32">
      <c r="A3904" s="51"/>
      <c r="B3904" s="51"/>
      <c r="C3904" s="51"/>
      <c r="D3904" s="51"/>
      <c r="E3904" s="51"/>
      <c r="F3904" s="51"/>
      <c r="G3904" s="51"/>
      <c r="H3904" s="51"/>
      <c r="I3904" s="51"/>
      <c r="J3904" s="51"/>
      <c r="K3904" s="51"/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  <c r="AB3904" s="51"/>
      <c r="AC3904" s="51"/>
      <c r="AD3904" s="51"/>
      <c r="AE3904" s="51"/>
      <c r="AF3904" s="51"/>
    </row>
    <row r="3905" spans="1:32">
      <c r="A3905" s="51"/>
      <c r="B3905" s="51"/>
      <c r="C3905" s="51"/>
      <c r="D3905" s="51"/>
      <c r="E3905" s="51"/>
      <c r="F3905" s="51"/>
      <c r="G3905" s="51"/>
      <c r="H3905" s="51"/>
      <c r="I3905" s="51"/>
      <c r="J3905" s="51"/>
      <c r="K3905" s="51"/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  <c r="AB3905" s="51"/>
      <c r="AC3905" s="51"/>
      <c r="AD3905" s="51"/>
      <c r="AE3905" s="51"/>
      <c r="AF3905" s="51"/>
    </row>
    <row r="3906" spans="1:32">
      <c r="A3906" s="51"/>
      <c r="B3906" s="51"/>
      <c r="C3906" s="51"/>
      <c r="D3906" s="51"/>
      <c r="E3906" s="51"/>
      <c r="F3906" s="51"/>
      <c r="G3906" s="51"/>
      <c r="H3906" s="51"/>
      <c r="I3906" s="51"/>
      <c r="J3906" s="51"/>
      <c r="K3906" s="51"/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  <c r="AB3906" s="51"/>
      <c r="AC3906" s="51"/>
      <c r="AD3906" s="51"/>
      <c r="AE3906" s="51"/>
      <c r="AF3906" s="51"/>
    </row>
    <row r="3907" spans="1:32">
      <c r="A3907" s="51"/>
      <c r="B3907" s="51"/>
      <c r="C3907" s="51"/>
      <c r="D3907" s="51"/>
      <c r="E3907" s="51"/>
      <c r="F3907" s="51"/>
      <c r="G3907" s="51"/>
      <c r="H3907" s="51"/>
      <c r="I3907" s="51"/>
      <c r="J3907" s="51"/>
      <c r="K3907" s="51"/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  <c r="AB3907" s="51"/>
      <c r="AC3907" s="51"/>
      <c r="AD3907" s="51"/>
      <c r="AE3907" s="51"/>
      <c r="AF3907" s="51"/>
    </row>
    <row r="3908" spans="1:32">
      <c r="A3908" s="51"/>
      <c r="B3908" s="51"/>
      <c r="C3908" s="51"/>
      <c r="D3908" s="51"/>
      <c r="E3908" s="51"/>
      <c r="F3908" s="51"/>
      <c r="G3908" s="51"/>
      <c r="H3908" s="51"/>
      <c r="I3908" s="51"/>
      <c r="J3908" s="51"/>
      <c r="K3908" s="51"/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  <c r="AB3908" s="51"/>
      <c r="AC3908" s="51"/>
      <c r="AD3908" s="51"/>
      <c r="AE3908" s="51"/>
      <c r="AF3908" s="51"/>
    </row>
    <row r="3909" spans="1:32">
      <c r="A3909" s="51"/>
      <c r="B3909" s="51"/>
      <c r="C3909" s="51"/>
      <c r="D3909" s="51"/>
      <c r="E3909" s="51"/>
      <c r="F3909" s="51"/>
      <c r="G3909" s="51"/>
      <c r="H3909" s="51"/>
      <c r="I3909" s="51"/>
      <c r="J3909" s="51"/>
      <c r="K3909" s="51"/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  <c r="AB3909" s="51"/>
      <c r="AC3909" s="51"/>
      <c r="AD3909" s="51"/>
      <c r="AE3909" s="51"/>
      <c r="AF3909" s="51"/>
    </row>
    <row r="3910" spans="1:32">
      <c r="A3910" s="51"/>
      <c r="B3910" s="51"/>
      <c r="C3910" s="51"/>
      <c r="D3910" s="51"/>
      <c r="E3910" s="51"/>
      <c r="F3910" s="51"/>
      <c r="G3910" s="51"/>
      <c r="H3910" s="51"/>
      <c r="I3910" s="51"/>
      <c r="J3910" s="51"/>
      <c r="K3910" s="51"/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  <c r="AB3910" s="51"/>
      <c r="AC3910" s="51"/>
      <c r="AD3910" s="51"/>
      <c r="AE3910" s="51"/>
      <c r="AF3910" s="51"/>
    </row>
    <row r="3911" spans="1:32">
      <c r="A3911" s="51"/>
      <c r="B3911" s="51"/>
      <c r="C3911" s="51"/>
      <c r="D3911" s="51"/>
      <c r="E3911" s="51"/>
      <c r="F3911" s="51"/>
      <c r="G3911" s="51"/>
      <c r="H3911" s="51"/>
      <c r="I3911" s="51"/>
      <c r="J3911" s="51"/>
      <c r="K3911" s="51"/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  <c r="AB3911" s="51"/>
      <c r="AC3911" s="51"/>
      <c r="AD3911" s="51"/>
      <c r="AE3911" s="51"/>
      <c r="AF3911" s="51"/>
    </row>
    <row r="3912" spans="1:32">
      <c r="A3912" s="51"/>
      <c r="B3912" s="51"/>
      <c r="C3912" s="51"/>
      <c r="D3912" s="51"/>
      <c r="E3912" s="51"/>
      <c r="F3912" s="51"/>
      <c r="G3912" s="51"/>
      <c r="H3912" s="51"/>
      <c r="I3912" s="51"/>
      <c r="J3912" s="51"/>
      <c r="K3912" s="51"/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  <c r="AB3912" s="51"/>
      <c r="AC3912" s="51"/>
      <c r="AD3912" s="51"/>
      <c r="AE3912" s="51"/>
      <c r="AF3912" s="51"/>
    </row>
    <row r="3913" spans="1:32">
      <c r="A3913" s="51"/>
      <c r="B3913" s="51"/>
      <c r="C3913" s="51"/>
      <c r="D3913" s="51"/>
      <c r="E3913" s="51"/>
      <c r="F3913" s="51"/>
      <c r="G3913" s="51"/>
      <c r="H3913" s="51"/>
      <c r="I3913" s="51"/>
      <c r="J3913" s="51"/>
      <c r="K3913" s="51"/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  <c r="AB3913" s="51"/>
      <c r="AC3913" s="51"/>
      <c r="AD3913" s="51"/>
      <c r="AE3913" s="51"/>
      <c r="AF3913" s="51"/>
    </row>
    <row r="3914" spans="1:32">
      <c r="A3914" s="51"/>
      <c r="B3914" s="51"/>
      <c r="C3914" s="51"/>
      <c r="D3914" s="51"/>
      <c r="E3914" s="51"/>
      <c r="F3914" s="51"/>
      <c r="G3914" s="51"/>
      <c r="H3914" s="51"/>
      <c r="I3914" s="51"/>
      <c r="J3914" s="51"/>
      <c r="K3914" s="51"/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  <c r="AB3914" s="51"/>
      <c r="AC3914" s="51"/>
      <c r="AD3914" s="51"/>
      <c r="AE3914" s="51"/>
      <c r="AF3914" s="51"/>
    </row>
    <row r="3915" spans="1:32">
      <c r="A3915" s="51"/>
      <c r="B3915" s="51"/>
      <c r="C3915" s="51"/>
      <c r="D3915" s="51"/>
      <c r="E3915" s="51"/>
      <c r="F3915" s="51"/>
      <c r="G3915" s="51"/>
      <c r="H3915" s="51"/>
      <c r="I3915" s="51"/>
      <c r="J3915" s="51"/>
      <c r="K3915" s="51"/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  <c r="AB3915" s="51"/>
      <c r="AC3915" s="51"/>
      <c r="AD3915" s="51"/>
      <c r="AE3915" s="51"/>
      <c r="AF3915" s="51"/>
    </row>
    <row r="3916" spans="1:32">
      <c r="A3916" s="51"/>
      <c r="B3916" s="51"/>
      <c r="C3916" s="51"/>
      <c r="D3916" s="51"/>
      <c r="E3916" s="51"/>
      <c r="F3916" s="51"/>
      <c r="G3916" s="51"/>
      <c r="H3916" s="51"/>
      <c r="I3916" s="51"/>
      <c r="J3916" s="51"/>
      <c r="K3916" s="51"/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  <c r="AB3916" s="51"/>
      <c r="AC3916" s="51"/>
      <c r="AD3916" s="51"/>
      <c r="AE3916" s="51"/>
      <c r="AF3916" s="51"/>
    </row>
    <row r="3917" spans="1:32">
      <c r="A3917" s="51"/>
      <c r="B3917" s="51"/>
      <c r="C3917" s="51"/>
      <c r="D3917" s="51"/>
      <c r="E3917" s="51"/>
      <c r="F3917" s="51"/>
      <c r="G3917" s="51"/>
      <c r="H3917" s="51"/>
      <c r="I3917" s="51"/>
      <c r="J3917" s="51"/>
      <c r="K3917" s="51"/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  <c r="AB3917" s="51"/>
      <c r="AC3917" s="51"/>
      <c r="AD3917" s="51"/>
      <c r="AE3917" s="51"/>
      <c r="AF3917" s="51"/>
    </row>
    <row r="3918" spans="1:32">
      <c r="A3918" s="51"/>
      <c r="B3918" s="51"/>
      <c r="C3918" s="51"/>
      <c r="D3918" s="51"/>
      <c r="E3918" s="51"/>
      <c r="F3918" s="51"/>
      <c r="G3918" s="51"/>
      <c r="H3918" s="51"/>
      <c r="I3918" s="51"/>
      <c r="J3918" s="51"/>
      <c r="K3918" s="51"/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  <c r="AB3918" s="51"/>
      <c r="AC3918" s="51"/>
      <c r="AD3918" s="51"/>
      <c r="AE3918" s="51"/>
      <c r="AF3918" s="51"/>
    </row>
    <row r="3919" spans="1:32">
      <c r="A3919" s="51"/>
      <c r="B3919" s="51"/>
      <c r="C3919" s="51"/>
      <c r="D3919" s="51"/>
      <c r="E3919" s="51"/>
      <c r="F3919" s="51"/>
      <c r="G3919" s="51"/>
      <c r="H3919" s="51"/>
      <c r="I3919" s="51"/>
      <c r="J3919" s="51"/>
      <c r="K3919" s="51"/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  <c r="AB3919" s="51"/>
      <c r="AC3919" s="51"/>
      <c r="AD3919" s="51"/>
      <c r="AE3919" s="51"/>
      <c r="AF3919" s="51"/>
    </row>
    <row r="3920" spans="1:32">
      <c r="A3920" s="51"/>
      <c r="B3920" s="51"/>
      <c r="C3920" s="51"/>
      <c r="D3920" s="51"/>
      <c r="E3920" s="51"/>
      <c r="F3920" s="51"/>
      <c r="G3920" s="51"/>
      <c r="H3920" s="51"/>
      <c r="I3920" s="51"/>
      <c r="J3920" s="51"/>
      <c r="K3920" s="51"/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  <c r="AB3920" s="51"/>
      <c r="AC3920" s="51"/>
      <c r="AD3920" s="51"/>
      <c r="AE3920" s="51"/>
      <c r="AF3920" s="51"/>
    </row>
    <row r="3921" spans="1:32">
      <c r="A3921" s="51"/>
      <c r="B3921" s="51"/>
      <c r="C3921" s="51"/>
      <c r="D3921" s="51"/>
      <c r="E3921" s="51"/>
      <c r="F3921" s="51"/>
      <c r="G3921" s="51"/>
      <c r="H3921" s="51"/>
      <c r="I3921" s="51"/>
      <c r="J3921" s="51"/>
      <c r="K3921" s="51"/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  <c r="AB3921" s="51"/>
      <c r="AC3921" s="51"/>
      <c r="AD3921" s="51"/>
      <c r="AE3921" s="51"/>
      <c r="AF3921" s="51"/>
    </row>
    <row r="3922" spans="1:32">
      <c r="A3922" s="51"/>
      <c r="B3922" s="51"/>
      <c r="C3922" s="51"/>
      <c r="D3922" s="51"/>
      <c r="E3922" s="51"/>
      <c r="F3922" s="51"/>
      <c r="G3922" s="51"/>
      <c r="H3922" s="51"/>
      <c r="I3922" s="51"/>
      <c r="J3922" s="51"/>
      <c r="K3922" s="51"/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  <c r="AB3922" s="51"/>
      <c r="AC3922" s="51"/>
      <c r="AD3922" s="51"/>
      <c r="AE3922" s="51"/>
      <c r="AF3922" s="51"/>
    </row>
    <row r="3923" spans="1:32">
      <c r="A3923" s="51"/>
      <c r="B3923" s="51"/>
      <c r="C3923" s="51"/>
      <c r="D3923" s="51"/>
      <c r="E3923" s="51"/>
      <c r="F3923" s="51"/>
      <c r="G3923" s="51"/>
      <c r="H3923" s="51"/>
      <c r="I3923" s="51"/>
      <c r="J3923" s="51"/>
      <c r="K3923" s="51"/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  <c r="AB3923" s="51"/>
      <c r="AC3923" s="51"/>
      <c r="AD3923" s="51"/>
      <c r="AE3923" s="51"/>
      <c r="AF3923" s="51"/>
    </row>
    <row r="3924" spans="1:32">
      <c r="A3924" s="51"/>
      <c r="B3924" s="51"/>
      <c r="C3924" s="51"/>
      <c r="D3924" s="51"/>
      <c r="E3924" s="51"/>
      <c r="F3924" s="51"/>
      <c r="G3924" s="51"/>
      <c r="H3924" s="51"/>
      <c r="I3924" s="51"/>
      <c r="J3924" s="51"/>
      <c r="K3924" s="51"/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  <c r="AB3924" s="51"/>
      <c r="AC3924" s="51"/>
      <c r="AD3924" s="51"/>
      <c r="AE3924" s="51"/>
      <c r="AF3924" s="51"/>
    </row>
    <row r="3925" spans="1:32">
      <c r="A3925" s="51"/>
      <c r="B3925" s="51"/>
      <c r="C3925" s="51"/>
      <c r="D3925" s="51"/>
      <c r="E3925" s="51"/>
      <c r="F3925" s="51"/>
      <c r="G3925" s="51"/>
      <c r="H3925" s="51"/>
      <c r="I3925" s="51"/>
      <c r="J3925" s="51"/>
      <c r="K3925" s="51"/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  <c r="AB3925" s="51"/>
      <c r="AC3925" s="51"/>
      <c r="AD3925" s="51"/>
      <c r="AE3925" s="51"/>
      <c r="AF3925" s="51"/>
    </row>
    <row r="3926" spans="1:32">
      <c r="A3926" s="51"/>
      <c r="B3926" s="51"/>
      <c r="C3926" s="51"/>
      <c r="D3926" s="51"/>
      <c r="E3926" s="51"/>
      <c r="F3926" s="51"/>
      <c r="G3926" s="51"/>
      <c r="H3926" s="51"/>
      <c r="I3926" s="51"/>
      <c r="J3926" s="51"/>
      <c r="K3926" s="51"/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  <c r="AB3926" s="51"/>
      <c r="AC3926" s="51"/>
      <c r="AD3926" s="51"/>
      <c r="AE3926" s="51"/>
      <c r="AF3926" s="51"/>
    </row>
    <row r="3927" spans="1:32">
      <c r="A3927" s="51"/>
      <c r="B3927" s="51"/>
      <c r="C3927" s="51"/>
      <c r="D3927" s="51"/>
      <c r="E3927" s="51"/>
      <c r="F3927" s="51"/>
      <c r="G3927" s="51"/>
      <c r="H3927" s="51"/>
      <c r="I3927" s="51"/>
      <c r="J3927" s="51"/>
      <c r="K3927" s="51"/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  <c r="AB3927" s="51"/>
      <c r="AC3927" s="51"/>
      <c r="AD3927" s="51"/>
      <c r="AE3927" s="51"/>
      <c r="AF3927" s="51"/>
    </row>
    <row r="3928" spans="1:32">
      <c r="A3928" s="51"/>
      <c r="B3928" s="51"/>
      <c r="C3928" s="51"/>
      <c r="D3928" s="51"/>
      <c r="E3928" s="51"/>
      <c r="F3928" s="51"/>
      <c r="G3928" s="51"/>
      <c r="H3928" s="51"/>
      <c r="I3928" s="51"/>
      <c r="J3928" s="51"/>
      <c r="K3928" s="51"/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  <c r="AB3928" s="51"/>
      <c r="AC3928" s="51"/>
      <c r="AD3928" s="51"/>
      <c r="AE3928" s="51"/>
      <c r="AF3928" s="51"/>
    </row>
    <row r="3929" spans="1:32">
      <c r="A3929" s="51"/>
      <c r="B3929" s="51"/>
      <c r="C3929" s="51"/>
      <c r="D3929" s="51"/>
      <c r="E3929" s="51"/>
      <c r="F3929" s="51"/>
      <c r="G3929" s="51"/>
      <c r="H3929" s="51"/>
      <c r="I3929" s="51"/>
      <c r="J3929" s="51"/>
      <c r="K3929" s="51"/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  <c r="AB3929" s="51"/>
      <c r="AC3929" s="51"/>
      <c r="AD3929" s="51"/>
      <c r="AE3929" s="51"/>
      <c r="AF3929" s="51"/>
    </row>
    <row r="3930" spans="1:32">
      <c r="A3930" s="51"/>
      <c r="B3930" s="51"/>
      <c r="C3930" s="51"/>
      <c r="D3930" s="51"/>
      <c r="E3930" s="51"/>
      <c r="F3930" s="51"/>
      <c r="G3930" s="51"/>
      <c r="H3930" s="51"/>
      <c r="I3930" s="51"/>
      <c r="J3930" s="51"/>
      <c r="K3930" s="51"/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  <c r="AB3930" s="51"/>
      <c r="AC3930" s="51"/>
      <c r="AD3930" s="51"/>
      <c r="AE3930" s="51"/>
      <c r="AF3930" s="51"/>
    </row>
    <row r="3931" spans="1:32">
      <c r="A3931" s="51"/>
      <c r="B3931" s="51"/>
      <c r="C3931" s="51"/>
      <c r="D3931" s="51"/>
      <c r="E3931" s="51"/>
      <c r="F3931" s="51"/>
      <c r="G3931" s="51"/>
      <c r="H3931" s="51"/>
      <c r="I3931" s="51"/>
      <c r="J3931" s="51"/>
      <c r="K3931" s="51"/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  <c r="AB3931" s="51"/>
      <c r="AC3931" s="51"/>
      <c r="AD3931" s="51"/>
      <c r="AE3931" s="51"/>
      <c r="AF3931" s="51"/>
    </row>
    <row r="3932" spans="1:32">
      <c r="A3932" s="51"/>
      <c r="B3932" s="51"/>
      <c r="C3932" s="51"/>
      <c r="D3932" s="51"/>
      <c r="E3932" s="51"/>
      <c r="F3932" s="51"/>
      <c r="G3932" s="51"/>
      <c r="H3932" s="51"/>
      <c r="I3932" s="51"/>
      <c r="J3932" s="51"/>
      <c r="K3932" s="51"/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  <c r="AB3932" s="51"/>
      <c r="AC3932" s="51"/>
      <c r="AD3932" s="51"/>
      <c r="AE3932" s="51"/>
      <c r="AF3932" s="51"/>
    </row>
    <row r="3933" spans="1:32">
      <c r="A3933" s="51"/>
      <c r="B3933" s="51"/>
      <c r="C3933" s="51"/>
      <c r="D3933" s="51"/>
      <c r="E3933" s="51"/>
      <c r="F3933" s="51"/>
      <c r="G3933" s="51"/>
      <c r="H3933" s="51"/>
      <c r="I3933" s="51"/>
      <c r="J3933" s="51"/>
      <c r="K3933" s="51"/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  <c r="AB3933" s="51"/>
      <c r="AC3933" s="51"/>
      <c r="AD3933" s="51"/>
      <c r="AE3933" s="51"/>
      <c r="AF3933" s="51"/>
    </row>
    <row r="3934" spans="1:32">
      <c r="A3934" s="51"/>
      <c r="B3934" s="51"/>
      <c r="C3934" s="51"/>
      <c r="D3934" s="51"/>
      <c r="E3934" s="51"/>
      <c r="F3934" s="51"/>
      <c r="G3934" s="51"/>
      <c r="H3934" s="51"/>
      <c r="I3934" s="51"/>
      <c r="J3934" s="51"/>
      <c r="K3934" s="51"/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  <c r="AB3934" s="51"/>
      <c r="AC3934" s="51"/>
      <c r="AD3934" s="51"/>
      <c r="AE3934" s="51"/>
      <c r="AF3934" s="51"/>
    </row>
    <row r="3935" spans="1:32">
      <c r="A3935" s="51"/>
      <c r="B3935" s="51"/>
      <c r="C3935" s="51"/>
      <c r="D3935" s="51"/>
      <c r="E3935" s="51"/>
      <c r="F3935" s="51"/>
      <c r="G3935" s="51"/>
      <c r="H3935" s="51"/>
      <c r="I3935" s="51"/>
      <c r="J3935" s="51"/>
      <c r="K3935" s="51"/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  <c r="AB3935" s="51"/>
      <c r="AC3935" s="51"/>
      <c r="AD3935" s="51"/>
      <c r="AE3935" s="51"/>
      <c r="AF3935" s="51"/>
    </row>
    <row r="3936" spans="1:32">
      <c r="A3936" s="51"/>
      <c r="B3936" s="51"/>
      <c r="C3936" s="51"/>
      <c r="D3936" s="51"/>
      <c r="E3936" s="51"/>
      <c r="F3936" s="51"/>
      <c r="G3936" s="51"/>
      <c r="H3936" s="51"/>
      <c r="I3936" s="51"/>
      <c r="J3936" s="51"/>
      <c r="K3936" s="51"/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  <c r="AB3936" s="51"/>
      <c r="AC3936" s="51"/>
      <c r="AD3936" s="51"/>
      <c r="AE3936" s="51"/>
      <c r="AF3936" s="51"/>
    </row>
    <row r="3937" spans="1:32">
      <c r="A3937" s="51"/>
      <c r="B3937" s="51"/>
      <c r="C3937" s="51"/>
      <c r="D3937" s="51"/>
      <c r="E3937" s="51"/>
      <c r="F3937" s="51"/>
      <c r="G3937" s="51"/>
      <c r="H3937" s="51"/>
      <c r="I3937" s="51"/>
      <c r="J3937" s="51"/>
      <c r="K3937" s="51"/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  <c r="AB3937" s="51"/>
      <c r="AC3937" s="51"/>
      <c r="AD3937" s="51"/>
      <c r="AE3937" s="51"/>
      <c r="AF3937" s="51"/>
    </row>
    <row r="3938" spans="1:32">
      <c r="A3938" s="51"/>
      <c r="B3938" s="51"/>
      <c r="C3938" s="51"/>
      <c r="D3938" s="51"/>
      <c r="E3938" s="51"/>
      <c r="F3938" s="51"/>
      <c r="G3938" s="51"/>
      <c r="H3938" s="51"/>
      <c r="I3938" s="51"/>
      <c r="J3938" s="51"/>
      <c r="K3938" s="51"/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  <c r="AB3938" s="51"/>
      <c r="AC3938" s="51"/>
      <c r="AD3938" s="51"/>
      <c r="AE3938" s="51"/>
      <c r="AF3938" s="51"/>
    </row>
    <row r="3939" spans="1:32">
      <c r="A3939" s="51"/>
      <c r="B3939" s="51"/>
      <c r="C3939" s="51"/>
      <c r="D3939" s="51"/>
      <c r="E3939" s="51"/>
      <c r="F3939" s="51"/>
      <c r="G3939" s="51"/>
      <c r="H3939" s="51"/>
      <c r="I3939" s="51"/>
      <c r="J3939" s="51"/>
      <c r="K3939" s="51"/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  <c r="AB3939" s="51"/>
      <c r="AC3939" s="51"/>
      <c r="AD3939" s="51"/>
      <c r="AE3939" s="51"/>
      <c r="AF3939" s="51"/>
    </row>
    <row r="3940" spans="1:32">
      <c r="A3940" s="51"/>
      <c r="B3940" s="51"/>
      <c r="C3940" s="51"/>
      <c r="D3940" s="51"/>
      <c r="E3940" s="51"/>
      <c r="F3940" s="51"/>
      <c r="G3940" s="51"/>
      <c r="H3940" s="51"/>
      <c r="I3940" s="51"/>
      <c r="J3940" s="51"/>
      <c r="K3940" s="51"/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  <c r="AB3940" s="51"/>
      <c r="AC3940" s="51"/>
      <c r="AD3940" s="51"/>
      <c r="AE3940" s="51"/>
      <c r="AF3940" s="51"/>
    </row>
    <row r="3941" spans="1:32">
      <c r="A3941" s="51"/>
      <c r="B3941" s="51"/>
      <c r="C3941" s="51"/>
      <c r="D3941" s="51"/>
      <c r="E3941" s="51"/>
      <c r="F3941" s="51"/>
      <c r="G3941" s="51"/>
      <c r="H3941" s="51"/>
      <c r="I3941" s="51"/>
      <c r="J3941" s="51"/>
      <c r="K3941" s="51"/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  <c r="AB3941" s="51"/>
      <c r="AC3941" s="51"/>
      <c r="AD3941" s="51"/>
      <c r="AE3941" s="51"/>
      <c r="AF3941" s="51"/>
    </row>
    <row r="3942" spans="1:32">
      <c r="A3942" s="51"/>
      <c r="B3942" s="51"/>
      <c r="C3942" s="51"/>
      <c r="D3942" s="51"/>
      <c r="E3942" s="51"/>
      <c r="F3942" s="51"/>
      <c r="G3942" s="51"/>
      <c r="H3942" s="51"/>
      <c r="I3942" s="51"/>
      <c r="J3942" s="51"/>
      <c r="K3942" s="51"/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  <c r="AB3942" s="51"/>
      <c r="AC3942" s="51"/>
      <c r="AD3942" s="51"/>
      <c r="AE3942" s="51"/>
      <c r="AF3942" s="51"/>
    </row>
    <row r="3943" spans="1:32">
      <c r="A3943" s="51"/>
      <c r="B3943" s="51"/>
      <c r="C3943" s="51"/>
      <c r="D3943" s="51"/>
      <c r="E3943" s="51"/>
      <c r="F3943" s="51"/>
      <c r="G3943" s="51"/>
      <c r="H3943" s="51"/>
      <c r="I3943" s="51"/>
      <c r="J3943" s="51"/>
      <c r="K3943" s="51"/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  <c r="AB3943" s="51"/>
      <c r="AC3943" s="51"/>
      <c r="AD3943" s="51"/>
      <c r="AE3943" s="51"/>
      <c r="AF3943" s="51"/>
    </row>
    <row r="3944" spans="1:32">
      <c r="A3944" s="51"/>
      <c r="B3944" s="51"/>
      <c r="C3944" s="51"/>
      <c r="D3944" s="51"/>
      <c r="E3944" s="51"/>
      <c r="F3944" s="51"/>
      <c r="G3944" s="51"/>
      <c r="H3944" s="51"/>
      <c r="I3944" s="51"/>
      <c r="J3944" s="51"/>
      <c r="K3944" s="51"/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  <c r="AB3944" s="51"/>
      <c r="AC3944" s="51"/>
      <c r="AD3944" s="51"/>
      <c r="AE3944" s="51"/>
      <c r="AF3944" s="51"/>
    </row>
    <row r="3945" spans="1:32">
      <c r="A3945" s="51"/>
      <c r="B3945" s="51"/>
      <c r="C3945" s="51"/>
      <c r="D3945" s="51"/>
      <c r="E3945" s="51"/>
      <c r="F3945" s="51"/>
      <c r="G3945" s="51"/>
      <c r="H3945" s="51"/>
      <c r="I3945" s="51"/>
      <c r="J3945" s="51"/>
      <c r="K3945" s="51"/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  <c r="AB3945" s="51"/>
      <c r="AC3945" s="51"/>
      <c r="AD3945" s="51"/>
      <c r="AE3945" s="51"/>
      <c r="AF3945" s="51"/>
    </row>
    <row r="3946" spans="1:32">
      <c r="A3946" s="51"/>
      <c r="B3946" s="51"/>
      <c r="C3946" s="51"/>
      <c r="D3946" s="51"/>
      <c r="E3946" s="51"/>
      <c r="F3946" s="51"/>
      <c r="G3946" s="51"/>
      <c r="H3946" s="51"/>
      <c r="I3946" s="51"/>
      <c r="J3946" s="51"/>
      <c r="K3946" s="51"/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  <c r="AB3946" s="51"/>
      <c r="AC3946" s="51"/>
      <c r="AD3946" s="51"/>
      <c r="AE3946" s="51"/>
      <c r="AF3946" s="51"/>
    </row>
    <row r="3947" spans="1:32">
      <c r="A3947" s="51"/>
      <c r="B3947" s="51"/>
      <c r="C3947" s="51"/>
      <c r="D3947" s="51"/>
      <c r="E3947" s="51"/>
      <c r="F3947" s="51"/>
      <c r="G3947" s="51"/>
      <c r="H3947" s="51"/>
      <c r="I3947" s="51"/>
      <c r="J3947" s="51"/>
      <c r="K3947" s="51"/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  <c r="AB3947" s="51"/>
      <c r="AC3947" s="51"/>
      <c r="AD3947" s="51"/>
      <c r="AE3947" s="51"/>
      <c r="AF3947" s="51"/>
    </row>
    <row r="3948" spans="1:32">
      <c r="A3948" s="51"/>
      <c r="B3948" s="51"/>
      <c r="C3948" s="51"/>
      <c r="D3948" s="51"/>
      <c r="E3948" s="51"/>
      <c r="F3948" s="51"/>
      <c r="G3948" s="51"/>
      <c r="H3948" s="51"/>
      <c r="I3948" s="51"/>
      <c r="J3948" s="51"/>
      <c r="K3948" s="51"/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  <c r="AB3948" s="51"/>
      <c r="AC3948" s="51"/>
      <c r="AD3948" s="51"/>
      <c r="AE3948" s="51"/>
      <c r="AF3948" s="51"/>
    </row>
    <row r="3949" spans="1:32">
      <c r="A3949" s="51"/>
      <c r="B3949" s="51"/>
      <c r="C3949" s="51"/>
      <c r="D3949" s="51"/>
      <c r="E3949" s="51"/>
      <c r="F3949" s="51"/>
      <c r="G3949" s="51"/>
      <c r="H3949" s="51"/>
      <c r="I3949" s="51"/>
      <c r="J3949" s="51"/>
      <c r="K3949" s="51"/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  <c r="AB3949" s="51"/>
      <c r="AC3949" s="51"/>
      <c r="AD3949" s="51"/>
      <c r="AE3949" s="51"/>
      <c r="AF3949" s="51"/>
    </row>
    <row r="3950" spans="1:32">
      <c r="A3950" s="51"/>
      <c r="B3950" s="51"/>
      <c r="C3950" s="51"/>
      <c r="D3950" s="51"/>
      <c r="E3950" s="51"/>
      <c r="F3950" s="51"/>
      <c r="G3950" s="51"/>
      <c r="H3950" s="51"/>
      <c r="I3950" s="51"/>
      <c r="J3950" s="51"/>
      <c r="K3950" s="51"/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  <c r="AB3950" s="51"/>
      <c r="AC3950" s="51"/>
      <c r="AD3950" s="51"/>
      <c r="AE3950" s="51"/>
      <c r="AF3950" s="51"/>
    </row>
    <row r="3951" spans="1:32">
      <c r="A3951" s="51"/>
      <c r="B3951" s="51"/>
      <c r="C3951" s="51"/>
      <c r="D3951" s="51"/>
      <c r="E3951" s="51"/>
      <c r="F3951" s="51"/>
      <c r="G3951" s="51"/>
      <c r="H3951" s="51"/>
      <c r="I3951" s="51"/>
      <c r="J3951" s="51"/>
      <c r="K3951" s="51"/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  <c r="AB3951" s="51"/>
      <c r="AC3951" s="51"/>
      <c r="AD3951" s="51"/>
      <c r="AE3951" s="51"/>
      <c r="AF3951" s="51"/>
    </row>
    <row r="3952" spans="1:32">
      <c r="A3952" s="51"/>
      <c r="B3952" s="51"/>
      <c r="C3952" s="51"/>
      <c r="D3952" s="51"/>
      <c r="E3952" s="51"/>
      <c r="F3952" s="51"/>
      <c r="G3952" s="51"/>
      <c r="H3952" s="51"/>
      <c r="I3952" s="51"/>
      <c r="J3952" s="51"/>
      <c r="K3952" s="51"/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  <c r="AB3952" s="51"/>
      <c r="AC3952" s="51"/>
      <c r="AD3952" s="51"/>
      <c r="AE3952" s="51"/>
      <c r="AF3952" s="51"/>
    </row>
    <row r="3953" spans="1:32">
      <c r="A3953" s="51"/>
      <c r="B3953" s="51"/>
      <c r="C3953" s="51"/>
      <c r="D3953" s="51"/>
      <c r="E3953" s="51"/>
      <c r="F3953" s="51"/>
      <c r="G3953" s="51"/>
      <c r="H3953" s="51"/>
      <c r="I3953" s="51"/>
      <c r="J3953" s="51"/>
      <c r="K3953" s="51"/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  <c r="AB3953" s="51"/>
      <c r="AC3953" s="51"/>
      <c r="AD3953" s="51"/>
      <c r="AE3953" s="51"/>
      <c r="AF3953" s="51"/>
    </row>
    <row r="3954" spans="1:32">
      <c r="A3954" s="51"/>
      <c r="B3954" s="51"/>
      <c r="C3954" s="51"/>
      <c r="D3954" s="51"/>
      <c r="E3954" s="51"/>
      <c r="F3954" s="51"/>
      <c r="G3954" s="51"/>
      <c r="H3954" s="51"/>
      <c r="I3954" s="51"/>
      <c r="J3954" s="51"/>
      <c r="K3954" s="51"/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  <c r="AB3954" s="51"/>
      <c r="AC3954" s="51"/>
      <c r="AD3954" s="51"/>
      <c r="AE3954" s="51"/>
      <c r="AF3954" s="51"/>
    </row>
    <row r="3955" spans="1:32">
      <c r="A3955" s="51"/>
      <c r="B3955" s="51"/>
      <c r="C3955" s="51"/>
      <c r="D3955" s="51"/>
      <c r="E3955" s="51"/>
      <c r="F3955" s="51"/>
      <c r="G3955" s="51"/>
      <c r="H3955" s="51"/>
      <c r="I3955" s="51"/>
      <c r="J3955" s="51"/>
      <c r="K3955" s="51"/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  <c r="AB3955" s="51"/>
      <c r="AC3955" s="51"/>
      <c r="AD3955" s="51"/>
      <c r="AE3955" s="51"/>
      <c r="AF3955" s="51"/>
    </row>
    <row r="3956" spans="1:32">
      <c r="A3956" s="51"/>
      <c r="B3956" s="51"/>
      <c r="C3956" s="51"/>
      <c r="D3956" s="51"/>
      <c r="E3956" s="51"/>
      <c r="F3956" s="51"/>
      <c r="G3956" s="51"/>
      <c r="H3956" s="51"/>
      <c r="I3956" s="51"/>
      <c r="J3956" s="51"/>
      <c r="K3956" s="51"/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  <c r="AB3956" s="51"/>
      <c r="AC3956" s="51"/>
      <c r="AD3956" s="51"/>
      <c r="AE3956" s="51"/>
      <c r="AF3956" s="51"/>
    </row>
    <row r="3957" spans="1:32">
      <c r="A3957" s="51"/>
      <c r="B3957" s="51"/>
      <c r="C3957" s="51"/>
      <c r="D3957" s="51"/>
      <c r="E3957" s="51"/>
      <c r="F3957" s="51"/>
      <c r="G3957" s="51"/>
      <c r="H3957" s="51"/>
      <c r="I3957" s="51"/>
      <c r="J3957" s="51"/>
      <c r="K3957" s="51"/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  <c r="AB3957" s="51"/>
      <c r="AC3957" s="51"/>
      <c r="AD3957" s="51"/>
      <c r="AE3957" s="51"/>
      <c r="AF3957" s="51"/>
    </row>
    <row r="3958" spans="1:32">
      <c r="A3958" s="51"/>
      <c r="B3958" s="51"/>
      <c r="C3958" s="51"/>
      <c r="D3958" s="51"/>
      <c r="E3958" s="51"/>
      <c r="F3958" s="51"/>
      <c r="G3958" s="51"/>
      <c r="H3958" s="51"/>
      <c r="I3958" s="51"/>
      <c r="J3958" s="51"/>
      <c r="K3958" s="51"/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  <c r="AB3958" s="51"/>
      <c r="AC3958" s="51"/>
      <c r="AD3958" s="51"/>
      <c r="AE3958" s="51"/>
      <c r="AF3958" s="51"/>
    </row>
    <row r="3959" spans="1:32">
      <c r="A3959" s="51"/>
      <c r="B3959" s="51"/>
      <c r="C3959" s="51"/>
      <c r="D3959" s="51"/>
      <c r="E3959" s="51"/>
      <c r="F3959" s="51"/>
      <c r="G3959" s="51"/>
      <c r="H3959" s="51"/>
      <c r="I3959" s="51"/>
      <c r="J3959" s="51"/>
      <c r="K3959" s="51"/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  <c r="AB3959" s="51"/>
      <c r="AC3959" s="51"/>
      <c r="AD3959" s="51"/>
      <c r="AE3959" s="51"/>
      <c r="AF3959" s="51"/>
    </row>
    <row r="3960" spans="1:32">
      <c r="A3960" s="51"/>
      <c r="B3960" s="51"/>
      <c r="C3960" s="51"/>
      <c r="D3960" s="51"/>
      <c r="E3960" s="51"/>
      <c r="F3960" s="51"/>
      <c r="G3960" s="51"/>
      <c r="H3960" s="51"/>
      <c r="I3960" s="51"/>
      <c r="J3960" s="51"/>
      <c r="K3960" s="51"/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  <c r="AB3960" s="51"/>
      <c r="AC3960" s="51"/>
      <c r="AD3960" s="51"/>
      <c r="AE3960" s="51"/>
      <c r="AF3960" s="51"/>
    </row>
    <row r="3961" spans="1:32">
      <c r="A3961" s="51"/>
      <c r="B3961" s="51"/>
      <c r="C3961" s="51"/>
      <c r="D3961" s="51"/>
      <c r="E3961" s="51"/>
      <c r="F3961" s="51"/>
      <c r="G3961" s="51"/>
      <c r="H3961" s="51"/>
      <c r="I3961" s="51"/>
      <c r="J3961" s="51"/>
      <c r="K3961" s="51"/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  <c r="AB3961" s="51"/>
      <c r="AC3961" s="51"/>
      <c r="AD3961" s="51"/>
      <c r="AE3961" s="51"/>
      <c r="AF3961" s="51"/>
    </row>
    <row r="3962" spans="1:32">
      <c r="A3962" s="51"/>
      <c r="B3962" s="51"/>
      <c r="C3962" s="51"/>
      <c r="D3962" s="51"/>
      <c r="E3962" s="51"/>
      <c r="F3962" s="51"/>
      <c r="G3962" s="51"/>
      <c r="H3962" s="51"/>
      <c r="I3962" s="51"/>
      <c r="J3962" s="51"/>
      <c r="K3962" s="51"/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  <c r="AB3962" s="51"/>
      <c r="AC3962" s="51"/>
      <c r="AD3962" s="51"/>
      <c r="AE3962" s="51"/>
      <c r="AF3962" s="51"/>
    </row>
    <row r="3963" spans="1:32">
      <c r="A3963" s="51"/>
      <c r="B3963" s="51"/>
      <c r="C3963" s="51"/>
      <c r="D3963" s="51"/>
      <c r="E3963" s="51"/>
      <c r="F3963" s="51"/>
      <c r="G3963" s="51"/>
      <c r="H3963" s="51"/>
      <c r="I3963" s="51"/>
      <c r="J3963" s="51"/>
      <c r="K3963" s="51"/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  <c r="AB3963" s="51"/>
      <c r="AC3963" s="51"/>
      <c r="AD3963" s="51"/>
      <c r="AE3963" s="51"/>
      <c r="AF3963" s="51"/>
    </row>
    <row r="3964" spans="1:32">
      <c r="A3964" s="51"/>
      <c r="B3964" s="51"/>
      <c r="C3964" s="51"/>
      <c r="D3964" s="51"/>
      <c r="E3964" s="51"/>
      <c r="F3964" s="51"/>
      <c r="G3964" s="51"/>
      <c r="H3964" s="51"/>
      <c r="I3964" s="51"/>
      <c r="J3964" s="51"/>
      <c r="K3964" s="51"/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  <c r="AB3964" s="51"/>
      <c r="AC3964" s="51"/>
      <c r="AD3964" s="51"/>
      <c r="AE3964" s="51"/>
      <c r="AF3964" s="51"/>
    </row>
    <row r="3965" spans="1:32">
      <c r="A3965" s="51"/>
      <c r="B3965" s="51"/>
      <c r="C3965" s="51"/>
      <c r="D3965" s="51"/>
      <c r="E3965" s="51"/>
      <c r="F3965" s="51"/>
      <c r="G3965" s="51"/>
      <c r="H3965" s="51"/>
      <c r="I3965" s="51"/>
      <c r="J3965" s="51"/>
      <c r="K3965" s="51"/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  <c r="AB3965" s="51"/>
      <c r="AC3965" s="51"/>
      <c r="AD3965" s="51"/>
      <c r="AE3965" s="51"/>
      <c r="AF3965" s="51"/>
    </row>
    <row r="3966" spans="1:32">
      <c r="A3966" s="51"/>
      <c r="B3966" s="51"/>
      <c r="C3966" s="51"/>
      <c r="D3966" s="51"/>
      <c r="E3966" s="51"/>
      <c r="F3966" s="51"/>
      <c r="G3966" s="51"/>
      <c r="H3966" s="51"/>
      <c r="I3966" s="51"/>
      <c r="J3966" s="51"/>
      <c r="K3966" s="51"/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  <c r="AB3966" s="51"/>
      <c r="AC3966" s="51"/>
      <c r="AD3966" s="51"/>
      <c r="AE3966" s="51"/>
      <c r="AF3966" s="51"/>
    </row>
    <row r="3967" spans="1:32">
      <c r="A3967" s="51"/>
      <c r="B3967" s="51"/>
      <c r="C3967" s="51"/>
      <c r="D3967" s="51"/>
      <c r="E3967" s="51"/>
      <c r="F3967" s="51"/>
      <c r="G3967" s="51"/>
      <c r="H3967" s="51"/>
      <c r="I3967" s="51"/>
      <c r="J3967" s="51"/>
      <c r="K3967" s="51"/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  <c r="AB3967" s="51"/>
      <c r="AC3967" s="51"/>
      <c r="AD3967" s="51"/>
      <c r="AE3967" s="51"/>
      <c r="AF3967" s="51"/>
    </row>
    <row r="3968" spans="1:32">
      <c r="A3968" s="51"/>
      <c r="B3968" s="51"/>
      <c r="C3968" s="51"/>
      <c r="D3968" s="51"/>
      <c r="E3968" s="51"/>
      <c r="F3968" s="51"/>
      <c r="G3968" s="51"/>
      <c r="H3968" s="51"/>
      <c r="I3968" s="51"/>
      <c r="J3968" s="51"/>
      <c r="K3968" s="51"/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  <c r="AB3968" s="51"/>
      <c r="AC3968" s="51"/>
      <c r="AD3968" s="51"/>
      <c r="AE3968" s="51"/>
      <c r="AF3968" s="51"/>
    </row>
    <row r="3969" spans="1:32">
      <c r="A3969" s="51"/>
      <c r="B3969" s="51"/>
      <c r="C3969" s="51"/>
      <c r="D3969" s="51"/>
      <c r="E3969" s="51"/>
      <c r="F3969" s="51"/>
      <c r="G3969" s="51"/>
      <c r="H3969" s="51"/>
      <c r="I3969" s="51"/>
      <c r="J3969" s="51"/>
      <c r="K3969" s="51"/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  <c r="AB3969" s="51"/>
      <c r="AC3969" s="51"/>
      <c r="AD3969" s="51"/>
      <c r="AE3969" s="51"/>
      <c r="AF3969" s="51"/>
    </row>
    <row r="3970" spans="1:32" ht="53.25" customHeight="1">
      <c r="A3970" s="51"/>
      <c r="B3970" s="51"/>
      <c r="C3970" s="51"/>
      <c r="D3970" s="51"/>
      <c r="E3970" s="51"/>
      <c r="F3970" s="51"/>
      <c r="G3970" s="51"/>
      <c r="H3970" s="51"/>
      <c r="I3970" s="51"/>
      <c r="J3970" s="51"/>
      <c r="K3970" s="51"/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  <c r="AB3970" s="51"/>
      <c r="AC3970" s="51"/>
      <c r="AD3970" s="51"/>
      <c r="AE3970" s="51"/>
      <c r="AF3970" s="51"/>
    </row>
    <row r="3971" spans="1:32" ht="13.5" customHeight="1">
      <c r="A3971" s="51"/>
      <c r="B3971" s="51"/>
      <c r="C3971" s="51"/>
      <c r="D3971" s="51"/>
      <c r="E3971" s="51"/>
      <c r="F3971" s="51"/>
      <c r="G3971" s="51"/>
      <c r="H3971" s="51"/>
      <c r="I3971" s="51"/>
      <c r="J3971" s="51"/>
      <c r="K3971" s="51"/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  <c r="AB3971" s="51"/>
      <c r="AC3971" s="51"/>
      <c r="AD3971" s="51"/>
      <c r="AE3971" s="51"/>
      <c r="AF3971" s="51"/>
    </row>
    <row r="3972" spans="1:32" ht="13.5" customHeight="1">
      <c r="A3972" s="51"/>
      <c r="B3972" s="51"/>
      <c r="C3972" s="51"/>
      <c r="D3972" s="51"/>
      <c r="E3972" s="51"/>
      <c r="F3972" s="51"/>
      <c r="G3972" s="51"/>
      <c r="H3972" s="51"/>
      <c r="I3972" s="51"/>
      <c r="J3972" s="51"/>
      <c r="K3972" s="51"/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  <c r="AB3972" s="51"/>
      <c r="AC3972" s="51"/>
      <c r="AD3972" s="51"/>
      <c r="AE3972" s="51"/>
      <c r="AF3972" s="51"/>
    </row>
    <row r="3973" spans="1:32" ht="13.5" customHeight="1">
      <c r="A3973" s="51"/>
      <c r="B3973" s="51"/>
      <c r="C3973" s="51"/>
      <c r="D3973" s="51"/>
      <c r="E3973" s="51"/>
      <c r="F3973" s="51"/>
      <c r="G3973" s="51"/>
      <c r="H3973" s="51"/>
      <c r="I3973" s="51"/>
      <c r="J3973" s="51"/>
      <c r="K3973" s="51"/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  <c r="AB3973" s="51"/>
      <c r="AC3973" s="51"/>
      <c r="AD3973" s="51"/>
      <c r="AE3973" s="51"/>
      <c r="AF3973" s="51"/>
    </row>
    <row r="3974" spans="1:32" ht="13.5" customHeight="1">
      <c r="A3974" s="51"/>
      <c r="B3974" s="51"/>
      <c r="C3974" s="51"/>
      <c r="D3974" s="51"/>
      <c r="E3974" s="51"/>
      <c r="F3974" s="51"/>
      <c r="G3974" s="51"/>
      <c r="H3974" s="51"/>
      <c r="I3974" s="51"/>
      <c r="J3974" s="51"/>
      <c r="K3974" s="51"/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  <c r="AB3974" s="51"/>
      <c r="AC3974" s="51"/>
      <c r="AD3974" s="51"/>
      <c r="AE3974" s="51"/>
      <c r="AF3974" s="51"/>
    </row>
    <row r="3975" spans="1:32" ht="13.5" customHeight="1">
      <c r="A3975" s="51"/>
      <c r="B3975" s="51"/>
      <c r="C3975" s="51"/>
      <c r="D3975" s="51"/>
      <c r="E3975" s="51"/>
      <c r="F3975" s="51"/>
      <c r="G3975" s="51"/>
      <c r="H3975" s="51"/>
      <c r="I3975" s="51"/>
      <c r="J3975" s="51"/>
      <c r="K3975" s="51"/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  <c r="AB3975" s="51"/>
      <c r="AC3975" s="51"/>
      <c r="AD3975" s="51"/>
      <c r="AE3975" s="51"/>
      <c r="AF3975" s="51"/>
    </row>
    <row r="3976" spans="1:32" ht="13.5" customHeight="1">
      <c r="A3976" s="51"/>
      <c r="B3976" s="51"/>
      <c r="C3976" s="51"/>
      <c r="D3976" s="51"/>
      <c r="E3976" s="51"/>
      <c r="F3976" s="51"/>
      <c r="G3976" s="51"/>
      <c r="H3976" s="51"/>
      <c r="I3976" s="51"/>
      <c r="J3976" s="51"/>
      <c r="K3976" s="51"/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  <c r="AB3976" s="51"/>
      <c r="AC3976" s="51"/>
      <c r="AD3976" s="51"/>
      <c r="AE3976" s="51"/>
      <c r="AF3976" s="51"/>
    </row>
    <row r="3977" spans="1:32" ht="13.5" customHeight="1">
      <c r="A3977" s="51"/>
      <c r="B3977" s="51"/>
      <c r="C3977" s="51"/>
      <c r="D3977" s="51"/>
      <c r="E3977" s="51"/>
      <c r="F3977" s="51"/>
      <c r="G3977" s="51"/>
      <c r="H3977" s="51"/>
      <c r="I3977" s="51"/>
      <c r="J3977" s="51"/>
      <c r="K3977" s="51"/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  <c r="AB3977" s="51"/>
      <c r="AC3977" s="51"/>
      <c r="AD3977" s="51"/>
      <c r="AE3977" s="51"/>
      <c r="AF3977" s="51"/>
    </row>
    <row r="3978" spans="1:32" ht="13.5" customHeight="1">
      <c r="A3978" s="51"/>
      <c r="B3978" s="51"/>
      <c r="C3978" s="51"/>
      <c r="D3978" s="51"/>
      <c r="E3978" s="51"/>
      <c r="F3978" s="51"/>
      <c r="G3978" s="51"/>
      <c r="H3978" s="51"/>
      <c r="I3978" s="51"/>
      <c r="J3978" s="51"/>
      <c r="K3978" s="51"/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  <c r="AB3978" s="51"/>
      <c r="AC3978" s="51"/>
      <c r="AD3978" s="51"/>
      <c r="AE3978" s="51"/>
      <c r="AF3978" s="51"/>
    </row>
    <row r="3979" spans="1:32" ht="13.5" customHeight="1">
      <c r="A3979" s="51"/>
      <c r="B3979" s="51"/>
      <c r="C3979" s="51"/>
      <c r="D3979" s="51"/>
      <c r="E3979" s="51"/>
      <c r="F3979" s="51"/>
      <c r="G3979" s="51"/>
      <c r="H3979" s="51"/>
      <c r="I3979" s="51"/>
      <c r="J3979" s="51"/>
      <c r="K3979" s="51"/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  <c r="AB3979" s="51"/>
      <c r="AC3979" s="51"/>
      <c r="AD3979" s="51"/>
      <c r="AE3979" s="51"/>
      <c r="AF3979" s="51"/>
    </row>
    <row r="3980" spans="1:32" ht="13.5" customHeight="1">
      <c r="A3980" s="51"/>
      <c r="B3980" s="51"/>
      <c r="C3980" s="51"/>
      <c r="D3980" s="51"/>
      <c r="E3980" s="51"/>
      <c r="F3980" s="51"/>
      <c r="G3980" s="51"/>
      <c r="H3980" s="51"/>
      <c r="I3980" s="51"/>
      <c r="J3980" s="51"/>
      <c r="K3980" s="51"/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  <c r="AB3980" s="51"/>
      <c r="AC3980" s="51"/>
      <c r="AD3980" s="51"/>
      <c r="AE3980" s="51"/>
      <c r="AF3980" s="51"/>
    </row>
    <row r="3981" spans="1:32" ht="13.5" customHeight="1">
      <c r="A3981" s="51"/>
      <c r="B3981" s="51"/>
      <c r="C3981" s="51"/>
      <c r="D3981" s="51"/>
      <c r="E3981" s="51"/>
      <c r="F3981" s="51"/>
      <c r="G3981" s="51"/>
      <c r="H3981" s="51"/>
      <c r="I3981" s="51"/>
      <c r="J3981" s="51"/>
      <c r="K3981" s="51"/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  <c r="AB3981" s="51"/>
      <c r="AC3981" s="51"/>
      <c r="AD3981" s="51"/>
      <c r="AE3981" s="51"/>
      <c r="AF3981" s="51"/>
    </row>
    <row r="3982" spans="1:32" ht="13.5" customHeight="1">
      <c r="A3982" s="51"/>
      <c r="B3982" s="51"/>
      <c r="C3982" s="51"/>
      <c r="D3982" s="51"/>
      <c r="E3982" s="51"/>
      <c r="F3982" s="51"/>
      <c r="G3982" s="51"/>
      <c r="H3982" s="51"/>
      <c r="I3982" s="51"/>
      <c r="J3982" s="51"/>
      <c r="K3982" s="51"/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  <c r="AB3982" s="51"/>
      <c r="AC3982" s="51"/>
      <c r="AD3982" s="51"/>
      <c r="AE3982" s="51"/>
      <c r="AF3982" s="51"/>
    </row>
    <row r="3983" spans="1:32" ht="13.5" customHeight="1">
      <c r="A3983" s="51"/>
      <c r="B3983" s="51"/>
      <c r="C3983" s="51"/>
      <c r="D3983" s="51"/>
      <c r="E3983" s="51"/>
      <c r="F3983" s="51"/>
      <c r="G3983" s="51"/>
      <c r="H3983" s="51"/>
      <c r="I3983" s="51"/>
      <c r="J3983" s="51"/>
      <c r="K3983" s="51"/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  <c r="AB3983" s="51"/>
      <c r="AC3983" s="51"/>
      <c r="AD3983" s="51"/>
      <c r="AE3983" s="51"/>
      <c r="AF3983" s="51"/>
    </row>
    <row r="3984" spans="1:32" ht="13.5" customHeight="1">
      <c r="A3984" s="51"/>
      <c r="B3984" s="51"/>
      <c r="C3984" s="51"/>
      <c r="D3984" s="51"/>
      <c r="E3984" s="51"/>
      <c r="F3984" s="51"/>
      <c r="G3984" s="51"/>
      <c r="H3984" s="51"/>
      <c r="I3984" s="51"/>
      <c r="J3984" s="51"/>
      <c r="K3984" s="51"/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  <c r="AB3984" s="51"/>
      <c r="AC3984" s="51"/>
      <c r="AD3984" s="51"/>
      <c r="AE3984" s="51"/>
      <c r="AF3984" s="51"/>
    </row>
    <row r="3985" spans="1:32" ht="13.5" customHeight="1">
      <c r="A3985" s="51"/>
      <c r="B3985" s="51"/>
      <c r="C3985" s="51"/>
      <c r="D3985" s="51"/>
      <c r="E3985" s="51"/>
      <c r="F3985" s="51"/>
      <c r="G3985" s="51"/>
      <c r="H3985" s="51"/>
      <c r="I3985" s="51"/>
      <c r="J3985" s="51"/>
      <c r="K3985" s="51"/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  <c r="AB3985" s="51"/>
      <c r="AC3985" s="51"/>
      <c r="AD3985" s="51"/>
      <c r="AE3985" s="51"/>
      <c r="AF3985" s="51"/>
    </row>
    <row r="3986" spans="1:32" ht="13.5" customHeight="1">
      <c r="A3986" s="51"/>
      <c r="B3986" s="51"/>
      <c r="C3986" s="51"/>
      <c r="D3986" s="51"/>
      <c r="E3986" s="51"/>
      <c r="F3986" s="51"/>
      <c r="G3986" s="51"/>
      <c r="H3986" s="51"/>
      <c r="I3986" s="51"/>
      <c r="J3986" s="51"/>
      <c r="K3986" s="51"/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  <c r="AB3986" s="51"/>
      <c r="AC3986" s="51"/>
      <c r="AD3986" s="51"/>
      <c r="AE3986" s="51"/>
      <c r="AF3986" s="51"/>
    </row>
    <row r="3987" spans="1:32" ht="13.5" customHeight="1">
      <c r="A3987" s="51"/>
      <c r="B3987" s="51"/>
      <c r="C3987" s="51"/>
      <c r="D3987" s="51"/>
      <c r="E3987" s="51"/>
      <c r="F3987" s="51"/>
      <c r="G3987" s="51"/>
      <c r="H3987" s="51"/>
      <c r="I3987" s="51"/>
      <c r="J3987" s="51"/>
      <c r="K3987" s="51"/>
      <c r="L3987" s="51"/>
      <c r="M3987" s="51"/>
      <c r="N3987" s="51"/>
      <c r="O3987" s="51"/>
      <c r="P3987" s="51"/>
      <c r="Q3987" s="51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  <c r="AB3987" s="51"/>
      <c r="AC3987" s="51"/>
      <c r="AD3987" s="51"/>
      <c r="AE3987" s="51"/>
      <c r="AF3987" s="51"/>
    </row>
    <row r="3988" spans="1:32" ht="13.5" customHeight="1">
      <c r="A3988" s="51"/>
      <c r="B3988" s="51"/>
      <c r="C3988" s="51"/>
      <c r="D3988" s="51"/>
      <c r="E3988" s="51"/>
      <c r="F3988" s="51"/>
      <c r="G3988" s="51"/>
      <c r="H3988" s="51"/>
      <c r="I3988" s="51"/>
      <c r="J3988" s="51"/>
      <c r="K3988" s="51"/>
      <c r="L3988" s="51"/>
      <c r="M3988" s="51"/>
      <c r="N3988" s="51"/>
      <c r="O3988" s="51"/>
      <c r="P3988" s="51"/>
      <c r="Q3988" s="51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  <c r="AB3988" s="51"/>
      <c r="AC3988" s="51"/>
      <c r="AD3988" s="51"/>
      <c r="AE3988" s="51"/>
      <c r="AF3988" s="51"/>
    </row>
    <row r="3989" spans="1:32" ht="13.5" customHeight="1">
      <c r="A3989" s="51"/>
      <c r="B3989" s="51"/>
      <c r="C3989" s="51"/>
      <c r="D3989" s="51"/>
      <c r="E3989" s="51"/>
      <c r="F3989" s="51"/>
      <c r="G3989" s="51"/>
      <c r="H3989" s="51"/>
      <c r="I3989" s="51"/>
      <c r="J3989" s="51"/>
      <c r="K3989" s="51"/>
      <c r="L3989" s="51"/>
      <c r="M3989" s="51"/>
      <c r="N3989" s="51"/>
      <c r="O3989" s="51"/>
      <c r="P3989" s="51"/>
      <c r="Q3989" s="51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  <c r="AB3989" s="51"/>
      <c r="AC3989" s="51"/>
      <c r="AD3989" s="51"/>
      <c r="AE3989" s="51"/>
      <c r="AF3989" s="51"/>
    </row>
  </sheetData>
  <sheetProtection sheet="1" objects="1" scenarios="1"/>
  <mergeCells count="18">
    <mergeCell ref="C33:G33"/>
    <mergeCell ref="I5:I6"/>
    <mergeCell ref="J5:J6"/>
    <mergeCell ref="C29:N29"/>
    <mergeCell ref="B23:O23"/>
    <mergeCell ref="B16:O16"/>
    <mergeCell ref="B19:O19"/>
    <mergeCell ref="B13:O13"/>
    <mergeCell ref="B10:O10"/>
    <mergeCell ref="B7:O7"/>
    <mergeCell ref="B1:O1"/>
    <mergeCell ref="M5:O5"/>
    <mergeCell ref="B5:B6"/>
    <mergeCell ref="C5:C6"/>
    <mergeCell ref="L5:L6"/>
    <mergeCell ref="K5:K6"/>
    <mergeCell ref="B3:O3"/>
    <mergeCell ref="D5:H5"/>
  </mergeCells>
  <phoneticPr fontId="0" type="noConversion"/>
  <conditionalFormatting sqref="D27">
    <cfRule type="cellIs" dxfId="69" priority="1" operator="lessThan">
      <formula>0.5</formula>
    </cfRule>
  </conditionalFormatting>
  <hyperlinks>
    <hyperlink ref="C33:G33" r:id="rId1" display="See www.energystar.gov for information on other ENERGY STAR products."/>
  </hyperlinks>
  <printOptions horizontalCentered="1"/>
  <pageMargins left="0.5" right="0.5" top="0.6" bottom="0.6" header="0.25" footer="0.25"/>
  <pageSetup scale="72" orientation="landscape" r:id="rId2"/>
  <headerFooter alignWithMargins="0"/>
  <ignoredErrors>
    <ignoredError sqref="D28 I28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  <pageSetUpPr fitToPage="1"/>
  </sheetPr>
  <dimension ref="A1:M50"/>
  <sheetViews>
    <sheetView showGridLines="0" showRowColHeaders="0" zoomScaleNormal="100" zoomScaleSheetLayoutView="85" workbookViewId="0">
      <selection activeCell="A3" sqref="A3"/>
    </sheetView>
  </sheetViews>
  <sheetFormatPr defaultColWidth="27.28515625" defaultRowHeight="12"/>
  <cols>
    <col min="1" max="1" width="3.7109375" style="134" customWidth="1"/>
    <col min="2" max="2" width="30.7109375" style="130" customWidth="1"/>
    <col min="3" max="3" width="19.7109375" style="131" customWidth="1"/>
    <col min="4" max="4" width="19.7109375" style="108" customWidth="1"/>
    <col min="5" max="8" width="19.7109375" style="128" customWidth="1"/>
    <col min="9" max="9" width="18.7109375" style="138" customWidth="1"/>
    <col min="10" max="10" width="18.7109375" style="114" customWidth="1"/>
    <col min="11" max="11" width="17.7109375" style="114" customWidth="1"/>
    <col min="12" max="13" width="27.28515625" style="114" customWidth="1"/>
    <col min="14" max="16384" width="27.28515625" style="108"/>
  </cols>
  <sheetData>
    <row r="1" spans="1:13" s="104" customFormat="1" ht="30" customHeight="1">
      <c r="A1" s="98" t="s">
        <v>196</v>
      </c>
      <c r="B1" s="120"/>
      <c r="C1" s="121"/>
      <c r="D1" s="121"/>
    </row>
    <row r="2" spans="1:13" ht="22.5" customHeight="1">
      <c r="A2" s="61" t="s">
        <v>190</v>
      </c>
      <c r="B2" s="123"/>
      <c r="C2" s="124"/>
      <c r="D2" s="106"/>
      <c r="E2" s="106"/>
      <c r="F2" s="106"/>
      <c r="G2" s="107"/>
      <c r="H2" s="107"/>
      <c r="I2" s="107"/>
      <c r="J2" s="107"/>
      <c r="K2" s="107"/>
      <c r="L2" s="107"/>
      <c r="M2" s="107"/>
    </row>
    <row r="3" spans="1:13" ht="12.75">
      <c r="A3" s="127"/>
      <c r="B3" s="499"/>
      <c r="C3" s="497" t="s">
        <v>112</v>
      </c>
      <c r="D3" s="498"/>
      <c r="E3" s="497" t="s">
        <v>110</v>
      </c>
      <c r="F3" s="274"/>
      <c r="G3" s="275"/>
      <c r="H3" s="275"/>
      <c r="I3" s="107"/>
      <c r="J3" s="107"/>
      <c r="K3" s="107"/>
      <c r="L3" s="107"/>
      <c r="M3" s="107"/>
    </row>
    <row r="4" spans="1:13">
      <c r="A4" s="127"/>
      <c r="B4" s="500"/>
      <c r="C4" s="272" t="s">
        <v>2</v>
      </c>
      <c r="D4" s="272" t="s">
        <v>3</v>
      </c>
      <c r="E4" s="497"/>
      <c r="F4" s="274"/>
      <c r="G4" s="275"/>
      <c r="H4" s="275"/>
      <c r="I4" s="107"/>
      <c r="J4" s="107"/>
      <c r="K4" s="107"/>
      <c r="L4" s="107"/>
      <c r="M4" s="107"/>
    </row>
    <row r="5" spans="1:13">
      <c r="A5" s="127"/>
      <c r="B5" s="145" t="s">
        <v>82</v>
      </c>
      <c r="C5" s="147">
        <v>0.36</v>
      </c>
      <c r="D5" s="147">
        <v>0.78</v>
      </c>
      <c r="E5" s="147">
        <f>INPUTS!E12</f>
        <v>0.36</v>
      </c>
      <c r="F5" s="274"/>
      <c r="G5" s="275"/>
      <c r="H5" s="275"/>
      <c r="I5" s="107"/>
      <c r="J5" s="107"/>
      <c r="K5" s="107"/>
      <c r="L5" s="107"/>
      <c r="M5" s="107"/>
    </row>
    <row r="6" spans="1:13">
      <c r="A6" s="127"/>
      <c r="B6" s="145" t="s">
        <v>111</v>
      </c>
      <c r="C6" s="147">
        <v>0.08</v>
      </c>
      <c r="D6" s="147">
        <v>0.15</v>
      </c>
      <c r="E6" s="147">
        <f>INPUTS!F12</f>
        <v>0.08</v>
      </c>
      <c r="F6" s="274"/>
      <c r="G6" s="275"/>
      <c r="H6" s="275"/>
      <c r="I6" s="107"/>
      <c r="J6" s="107"/>
      <c r="K6" s="107"/>
      <c r="L6" s="107"/>
      <c r="M6" s="107"/>
    </row>
    <row r="7" spans="1:13" s="75" customFormat="1" ht="33" customHeight="1">
      <c r="A7" s="61" t="s">
        <v>167</v>
      </c>
      <c r="B7" s="99"/>
      <c r="C7" s="101"/>
      <c r="D7" s="102"/>
      <c r="E7" s="277"/>
      <c r="F7" s="278"/>
      <c r="G7" s="279"/>
      <c r="H7" s="280"/>
      <c r="I7" s="79"/>
    </row>
    <row r="8" spans="1:13" ht="12.75">
      <c r="A8" s="108"/>
      <c r="B8" s="508" t="s">
        <v>215</v>
      </c>
      <c r="C8" s="506" t="s">
        <v>70</v>
      </c>
      <c r="D8" s="507"/>
      <c r="E8" s="507"/>
      <c r="F8" s="506" t="s">
        <v>69</v>
      </c>
      <c r="G8" s="507"/>
      <c r="H8" s="507"/>
    </row>
    <row r="9" spans="1:13">
      <c r="A9" s="108"/>
      <c r="B9" s="509"/>
      <c r="C9" s="272" t="s">
        <v>81</v>
      </c>
      <c r="D9" s="272" t="s">
        <v>74</v>
      </c>
      <c r="E9" s="272" t="s">
        <v>75</v>
      </c>
      <c r="F9" s="272" t="s">
        <v>81</v>
      </c>
      <c r="G9" s="272" t="s">
        <v>74</v>
      </c>
      <c r="H9" s="272" t="s">
        <v>75</v>
      </c>
    </row>
    <row r="10" spans="1:13">
      <c r="A10" s="108"/>
      <c r="B10" s="141" t="s">
        <v>193</v>
      </c>
      <c r="C10" s="404">
        <v>33.799999999999997</v>
      </c>
      <c r="D10" s="404">
        <v>2.0299999999999998</v>
      </c>
      <c r="E10" s="404">
        <v>1.01</v>
      </c>
      <c r="F10" s="404">
        <v>15.45</v>
      </c>
      <c r="G10" s="404">
        <v>1.27</v>
      </c>
      <c r="H10" s="404">
        <v>0.78</v>
      </c>
      <c r="I10" s="395"/>
    </row>
    <row r="11" spans="1:13">
      <c r="A11" s="108"/>
      <c r="B11" s="141" t="s">
        <v>194</v>
      </c>
      <c r="C11" s="404">
        <v>48.11</v>
      </c>
      <c r="D11" s="404">
        <v>2.31</v>
      </c>
      <c r="E11" s="404">
        <v>0.96</v>
      </c>
      <c r="F11" s="404">
        <v>27.11</v>
      </c>
      <c r="G11" s="404">
        <v>1.8</v>
      </c>
      <c r="H11" s="404">
        <v>0.81</v>
      </c>
    </row>
    <row r="12" spans="1:13">
      <c r="A12" s="108"/>
      <c r="B12" s="141" t="s">
        <v>195</v>
      </c>
      <c r="C12" s="404">
        <v>53.04</v>
      </c>
      <c r="D12" s="404">
        <v>2.7</v>
      </c>
      <c r="E12" s="404">
        <v>1.07</v>
      </c>
      <c r="F12" s="404">
        <v>31.54</v>
      </c>
      <c r="G12" s="404">
        <v>2.4700000000000002</v>
      </c>
      <c r="H12" s="404">
        <v>0.87</v>
      </c>
    </row>
    <row r="13" spans="1:13">
      <c r="A13" s="108"/>
      <c r="B13" s="141" t="s">
        <v>13</v>
      </c>
      <c r="C13" s="240">
        <f>VLOOKUP(INPUTS!$D$12,$B$10:$H$12,2,FALSE)</f>
        <v>48.11</v>
      </c>
      <c r="D13" s="240">
        <f>VLOOKUP(INPUTS!$D$12,$B$10:$H$12,3,FALSE)</f>
        <v>2.31</v>
      </c>
      <c r="E13" s="240">
        <f>VLOOKUP(INPUTS!$D$12,$B$10:$H$12,4,FALSE)</f>
        <v>0.96</v>
      </c>
      <c r="F13" s="240">
        <f>VLOOKUP(INPUTS!$D$12,$B$10:$H$12,5,FALSE)</f>
        <v>27.11</v>
      </c>
      <c r="G13" s="240">
        <f>VLOOKUP(INPUTS!$D$12,$B$10:$H$12,6,FALSE)</f>
        <v>1.8</v>
      </c>
      <c r="H13" s="240">
        <f>VLOOKUP(INPUTS!$D$12,$B$10:$H$12,7,FALSE)</f>
        <v>0.81</v>
      </c>
    </row>
    <row r="14" spans="1:13" ht="13.5" customHeight="1">
      <c r="A14" s="62"/>
      <c r="B14" s="7"/>
      <c r="C14" s="132"/>
      <c r="D14" s="132"/>
      <c r="E14" s="133"/>
      <c r="F14" s="274"/>
      <c r="G14" s="275"/>
      <c r="H14" s="275"/>
      <c r="I14" s="107"/>
      <c r="J14" s="107"/>
      <c r="K14" s="107"/>
      <c r="L14" s="107"/>
      <c r="M14" s="107"/>
    </row>
    <row r="15" spans="1:13" ht="12.75" customHeight="1">
      <c r="A15" s="108"/>
      <c r="B15" s="501" t="s">
        <v>324</v>
      </c>
      <c r="C15" s="503" t="s">
        <v>198</v>
      </c>
      <c r="D15" s="504"/>
      <c r="E15" s="505"/>
      <c r="F15" s="503" t="s">
        <v>199</v>
      </c>
      <c r="G15" s="504"/>
      <c r="H15" s="505"/>
      <c r="I15" s="242"/>
      <c r="J15" s="242"/>
      <c r="K15" s="242"/>
      <c r="L15" s="107"/>
      <c r="M15" s="107"/>
    </row>
    <row r="16" spans="1:13" ht="12" customHeight="1">
      <c r="A16" s="108"/>
      <c r="B16" s="502"/>
      <c r="C16" s="272" t="s">
        <v>80</v>
      </c>
      <c r="D16" s="272" t="s">
        <v>72</v>
      </c>
      <c r="E16" s="272" t="s">
        <v>73</v>
      </c>
      <c r="F16" s="272" t="s">
        <v>80</v>
      </c>
      <c r="G16" s="272" t="s">
        <v>72</v>
      </c>
      <c r="H16" s="272" t="s">
        <v>73</v>
      </c>
      <c r="I16" s="242"/>
      <c r="J16" s="242"/>
      <c r="K16" s="242"/>
      <c r="L16" s="107"/>
      <c r="M16" s="107"/>
    </row>
    <row r="17" spans="1:13">
      <c r="A17" s="108"/>
      <c r="B17" s="146" t="s">
        <v>76</v>
      </c>
      <c r="C17" s="191">
        <v>803</v>
      </c>
      <c r="D17" s="191">
        <v>1104</v>
      </c>
      <c r="E17" s="191">
        <v>6854</v>
      </c>
      <c r="F17" s="191">
        <v>1059</v>
      </c>
      <c r="G17" s="191">
        <v>1241</v>
      </c>
      <c r="H17" s="191">
        <v>6461</v>
      </c>
      <c r="I17" s="108"/>
      <c r="J17" s="108"/>
      <c r="K17" s="242"/>
      <c r="L17" s="107"/>
      <c r="M17" s="107"/>
    </row>
    <row r="18" spans="1:13">
      <c r="A18" s="108"/>
      <c r="B18" s="146" t="s">
        <v>77</v>
      </c>
      <c r="C18" s="191">
        <v>1906</v>
      </c>
      <c r="D18" s="191">
        <v>0</v>
      </c>
      <c r="E18" s="191">
        <v>6854</v>
      </c>
      <c r="F18" s="191">
        <v>2300</v>
      </c>
      <c r="G18" s="191">
        <v>0</v>
      </c>
      <c r="H18" s="191">
        <v>6461</v>
      </c>
      <c r="I18" s="108"/>
      <c r="J18" s="108"/>
      <c r="K18" s="108"/>
      <c r="L18" s="107"/>
      <c r="M18" s="107"/>
    </row>
    <row r="19" spans="1:13">
      <c r="A19" s="108"/>
      <c r="B19" s="146" t="s">
        <v>78</v>
      </c>
      <c r="C19" s="191">
        <v>803</v>
      </c>
      <c r="D19" s="191">
        <v>7957</v>
      </c>
      <c r="E19" s="191">
        <v>0</v>
      </c>
      <c r="F19" s="191">
        <v>1059</v>
      </c>
      <c r="G19" s="191">
        <v>7702</v>
      </c>
      <c r="H19" s="191">
        <v>0</v>
      </c>
      <c r="I19" s="108"/>
      <c r="J19" s="242"/>
      <c r="K19" s="242"/>
      <c r="L19" s="107"/>
      <c r="M19" s="107"/>
    </row>
    <row r="20" spans="1:13">
      <c r="A20" s="108"/>
      <c r="B20" s="146" t="s">
        <v>79</v>
      </c>
      <c r="C20" s="191">
        <v>8760</v>
      </c>
      <c r="D20" s="191">
        <v>0</v>
      </c>
      <c r="E20" s="191">
        <v>0</v>
      </c>
      <c r="F20" s="191">
        <v>8760</v>
      </c>
      <c r="G20" s="191">
        <v>0</v>
      </c>
      <c r="H20" s="191">
        <v>0</v>
      </c>
      <c r="I20" s="242"/>
      <c r="J20" s="242"/>
      <c r="K20" s="242"/>
      <c r="L20" s="107"/>
      <c r="M20" s="107"/>
    </row>
    <row r="21" spans="1:13">
      <c r="A21" s="108"/>
      <c r="B21" s="243"/>
      <c r="C21" s="244"/>
      <c r="D21" s="244"/>
      <c r="E21" s="244"/>
      <c r="F21" s="245"/>
      <c r="G21" s="242"/>
      <c r="H21" s="242"/>
      <c r="I21" s="242"/>
      <c r="J21" s="242"/>
      <c r="K21" s="242"/>
      <c r="L21" s="107"/>
      <c r="M21" s="107"/>
    </row>
    <row r="22" spans="1:13">
      <c r="A22" s="108"/>
      <c r="B22" s="146"/>
      <c r="C22" s="272" t="s">
        <v>80</v>
      </c>
      <c r="D22" s="272" t="s">
        <v>72</v>
      </c>
      <c r="E22" s="272" t="s">
        <v>73</v>
      </c>
      <c r="F22" s="242"/>
      <c r="G22" s="242"/>
      <c r="H22" s="242"/>
      <c r="I22" s="242"/>
      <c r="J22" s="242"/>
      <c r="K22" s="242"/>
      <c r="L22" s="107"/>
      <c r="M22" s="107"/>
    </row>
    <row r="23" spans="1:13" ht="24">
      <c r="A23" s="108"/>
      <c r="B23" s="234" t="s">
        <v>200</v>
      </c>
      <c r="C23" s="241">
        <f>IF('General Assumptions'!C3=1,E$5*E$6*C17+E$5*(1-E$6)*C18+(1-E$5)*E$6*C19+(1-E$5)*(1-E$6)*C20,E$5*E$6*F17+E$5*(1-E$6)*F18+(1-E$5)*E$6*F19+(1-E$5)*(1-E$6)*F20)</f>
        <v>5853.3951999999999</v>
      </c>
      <c r="D23" s="241">
        <f>IF('General Assumptions'!C3=1,E$5*E$6*D17+E$5*(1-E$6)*D18+(1-E$5)*E$6*D19+(1-E$5)*(1-E$6)*D20,E$5*E$6*G17+E$5*(1-E$6)*G18+(1-E$5)*E$6*G19+(1-E$5)*(1-E$6)*G20)</f>
        <v>439.19360000000006</v>
      </c>
      <c r="E23" s="241">
        <f>IF('General Assumptions'!C3=1,E$5*E$6*E17+E$5*(1-E$6)*E18+(1-E$5)*E$6*E19+(1-E$5)*(1-E$6)*E20,E$5*E$6*H17+E$5*(1-E$6)*H18+(1-E$5)*E$6*H19+(1-E$5)*(1-E$6)*H20)</f>
        <v>2467.44</v>
      </c>
      <c r="F23" s="242"/>
      <c r="G23" s="276"/>
      <c r="H23" s="276"/>
      <c r="I23" s="108"/>
      <c r="J23" s="242"/>
      <c r="K23" s="242"/>
      <c r="L23" s="107"/>
      <c r="M23" s="107"/>
    </row>
    <row r="24" spans="1:13">
      <c r="A24" s="108"/>
      <c r="B24" s="246"/>
      <c r="C24" s="86"/>
      <c r="D24" s="86"/>
      <c r="E24" s="86"/>
      <c r="F24" s="242"/>
      <c r="G24" s="276"/>
      <c r="H24" s="276"/>
      <c r="I24" s="108"/>
      <c r="J24" s="242"/>
      <c r="K24" s="242"/>
      <c r="L24" s="107"/>
      <c r="M24" s="107"/>
    </row>
    <row r="25" spans="1:13">
      <c r="A25" s="108"/>
      <c r="B25" s="247" t="s">
        <v>168</v>
      </c>
      <c r="C25" s="394">
        <v>4</v>
      </c>
      <c r="D25" s="86"/>
      <c r="E25" s="86"/>
      <c r="F25" s="242"/>
      <c r="G25" s="276"/>
      <c r="H25" s="276"/>
      <c r="I25" s="108"/>
      <c r="J25" s="242"/>
      <c r="K25" s="242"/>
      <c r="L25" s="107"/>
      <c r="M25" s="107"/>
    </row>
    <row r="26" spans="1:13" s="75" customFormat="1" ht="33" customHeight="1">
      <c r="A26" s="61" t="s">
        <v>122</v>
      </c>
      <c r="B26" s="248"/>
      <c r="C26" s="249"/>
      <c r="D26" s="250"/>
      <c r="E26" s="78"/>
      <c r="H26" s="79"/>
      <c r="I26" s="79"/>
      <c r="K26" s="242"/>
    </row>
    <row r="27" spans="1:13">
      <c r="A27" s="108"/>
      <c r="B27" s="141" t="s">
        <v>70</v>
      </c>
      <c r="C27" s="385" t="s">
        <v>69</v>
      </c>
      <c r="D27" s="385" t="s">
        <v>71</v>
      </c>
      <c r="E27" s="106"/>
      <c r="F27" s="106"/>
      <c r="G27" s="108"/>
      <c r="H27" s="107"/>
      <c r="I27" s="107"/>
      <c r="J27" s="107"/>
      <c r="K27" s="242"/>
      <c r="L27" s="107"/>
      <c r="M27" s="107"/>
    </row>
    <row r="28" spans="1:13">
      <c r="A28" s="115"/>
      <c r="B28" s="144">
        <f>IF(INPUTS!C12=0,0,(C23*C13+D23*D13+E23*E13)/1000)</f>
        <v>0</v>
      </c>
      <c r="C28" s="144">
        <f>IF(INPUTS!C12=0,0,(C23*F13+D23*G13+E23*H13)/1000)</f>
        <v>0</v>
      </c>
      <c r="D28" s="144">
        <f>B28-C28</f>
        <v>0</v>
      </c>
      <c r="E28" s="105"/>
      <c r="F28" s="86"/>
      <c r="G28" s="86"/>
      <c r="H28" s="86"/>
      <c r="I28" s="107"/>
      <c r="J28" s="107"/>
      <c r="K28" s="75"/>
      <c r="L28" s="107"/>
      <c r="M28" s="107"/>
    </row>
    <row r="29" spans="1:13" s="75" customFormat="1" ht="33" customHeight="1">
      <c r="A29" s="61" t="s">
        <v>145</v>
      </c>
      <c r="B29" s="99"/>
      <c r="C29" s="101"/>
      <c r="D29" s="80"/>
      <c r="E29" s="78"/>
      <c r="G29" s="79"/>
      <c r="H29" s="79"/>
      <c r="I29" s="79"/>
    </row>
    <row r="30" spans="1:13">
      <c r="A30" s="108"/>
      <c r="B30" s="141" t="s">
        <v>141</v>
      </c>
      <c r="C30" s="144">
        <f>D28*'General Assumptions'!D$65</f>
        <v>0</v>
      </c>
      <c r="D30" s="143" t="s">
        <v>144</v>
      </c>
      <c r="E30" s="106"/>
      <c r="F30" s="106"/>
      <c r="G30" s="114"/>
      <c r="H30" s="114"/>
      <c r="I30" s="114"/>
    </row>
    <row r="31" spans="1:13">
      <c r="A31" s="115"/>
      <c r="B31" s="141" t="s">
        <v>142</v>
      </c>
      <c r="C31" s="144">
        <f>C30*C25</f>
        <v>0</v>
      </c>
      <c r="D31" s="143" t="s">
        <v>144</v>
      </c>
      <c r="E31" s="88"/>
      <c r="F31" s="85"/>
      <c r="H31" s="114"/>
      <c r="I31" s="114"/>
    </row>
    <row r="32" spans="1:13" s="75" customFormat="1" ht="21" customHeight="1">
      <c r="A32" s="89"/>
      <c r="B32" s="90"/>
      <c r="C32" s="91"/>
      <c r="D32" s="91"/>
      <c r="E32" s="92"/>
      <c r="F32" s="92"/>
      <c r="G32" s="92"/>
      <c r="H32" s="79"/>
      <c r="I32" s="79"/>
    </row>
    <row r="33" spans="1:13" s="93" customFormat="1" ht="21" customHeight="1">
      <c r="A33" s="60" t="s">
        <v>121</v>
      </c>
      <c r="B33" s="99"/>
      <c r="C33" s="74"/>
      <c r="D33" s="74"/>
      <c r="E33" s="75"/>
      <c r="F33" s="75"/>
      <c r="G33" s="75"/>
      <c r="H33" s="79"/>
      <c r="I33" s="79"/>
    </row>
    <row r="34" spans="1:13" s="116" customFormat="1" ht="12.75" customHeight="1">
      <c r="B34" s="125" t="s">
        <v>89</v>
      </c>
      <c r="C34" s="194" t="s">
        <v>177</v>
      </c>
      <c r="D34" s="103"/>
      <c r="E34" s="103"/>
      <c r="F34" s="251"/>
      <c r="G34" s="117"/>
      <c r="H34" s="117"/>
      <c r="I34" s="117"/>
      <c r="J34" s="117"/>
      <c r="K34" s="117"/>
      <c r="L34" s="117"/>
      <c r="M34" s="117"/>
    </row>
    <row r="35" spans="1:13" s="135" customFormat="1" ht="18.75" customHeight="1">
      <c r="B35" s="125" t="s">
        <v>85</v>
      </c>
      <c r="C35" s="126" t="s">
        <v>109</v>
      </c>
      <c r="D35" s="12"/>
      <c r="E35" s="15"/>
      <c r="F35" s="15"/>
      <c r="G35" s="136"/>
      <c r="H35" s="136"/>
      <c r="I35" s="136"/>
      <c r="J35" s="136"/>
      <c r="K35" s="136"/>
      <c r="L35" s="87"/>
    </row>
    <row r="36" spans="1:13" s="135" customFormat="1" ht="12" customHeight="1">
      <c r="B36" s="125"/>
      <c r="C36" s="126" t="s">
        <v>94</v>
      </c>
      <c r="D36" s="12"/>
      <c r="E36" s="15"/>
      <c r="F36" s="15"/>
      <c r="G36" s="136"/>
      <c r="H36" s="136"/>
      <c r="I36" s="136"/>
      <c r="J36" s="136"/>
      <c r="K36" s="136"/>
      <c r="L36" s="87"/>
    </row>
    <row r="37" spans="1:13" s="116" customFormat="1" ht="18.75" customHeight="1">
      <c r="A37" s="117"/>
      <c r="B37" s="125" t="s">
        <v>90</v>
      </c>
      <c r="C37" s="194" t="s">
        <v>92</v>
      </c>
      <c r="D37" s="103"/>
      <c r="E37" s="103"/>
      <c r="F37" s="103"/>
      <c r="G37" s="117"/>
      <c r="H37" s="117"/>
      <c r="I37" s="117"/>
      <c r="J37" s="117"/>
      <c r="K37" s="117"/>
      <c r="L37" s="117"/>
      <c r="M37" s="117"/>
    </row>
    <row r="38" spans="1:13" s="116" customFormat="1" ht="12" customHeight="1">
      <c r="A38" s="117"/>
      <c r="B38" s="137"/>
      <c r="C38" s="126" t="s">
        <v>93</v>
      </c>
      <c r="D38" s="13"/>
      <c r="E38" s="14"/>
      <c r="F38" s="14"/>
      <c r="G38" s="117"/>
      <c r="H38" s="117"/>
      <c r="I38" s="117"/>
      <c r="J38" s="117"/>
      <c r="K38" s="117"/>
      <c r="L38" s="117"/>
      <c r="M38" s="117"/>
    </row>
    <row r="39" spans="1:13" s="203" customFormat="1" ht="18.75" customHeight="1">
      <c r="A39" s="226"/>
      <c r="B39" s="193" t="s">
        <v>91</v>
      </c>
      <c r="C39" s="514" t="s">
        <v>325</v>
      </c>
      <c r="D39" s="515"/>
      <c r="E39" s="515"/>
      <c r="F39" s="515"/>
      <c r="G39" s="392"/>
      <c r="H39" s="392"/>
      <c r="I39" s="393"/>
      <c r="J39" s="393"/>
      <c r="K39" s="226"/>
      <c r="L39" s="226"/>
    </row>
    <row r="40" spans="1:13" s="129" customFormat="1">
      <c r="C40" s="352"/>
      <c r="E40" s="350"/>
    </row>
    <row r="41" spans="1:13" s="59" customFormat="1" ht="44.1" customHeight="1">
      <c r="A41" s="257" t="s">
        <v>216</v>
      </c>
      <c r="B41" s="5"/>
      <c r="C41" s="258"/>
      <c r="D41" s="258"/>
      <c r="E41" s="258"/>
      <c r="F41" s="258"/>
      <c r="G41" s="258"/>
      <c r="H41" s="259"/>
      <c r="K41" s="253"/>
    </row>
    <row r="42" spans="1:13">
      <c r="B42" s="511" t="s">
        <v>214</v>
      </c>
      <c r="C42" s="516" t="s">
        <v>217</v>
      </c>
      <c r="D42" s="517"/>
      <c r="E42" s="518"/>
    </row>
    <row r="43" spans="1:13">
      <c r="B43" s="512"/>
      <c r="C43" s="256" t="s">
        <v>201</v>
      </c>
      <c r="D43" s="256" t="s">
        <v>212</v>
      </c>
      <c r="E43" s="256" t="s">
        <v>213</v>
      </c>
    </row>
    <row r="44" spans="1:13">
      <c r="B44" s="511" t="s">
        <v>193</v>
      </c>
      <c r="C44" s="510">
        <v>0</v>
      </c>
      <c r="D44" s="254" t="s">
        <v>202</v>
      </c>
      <c r="E44" s="513" t="s">
        <v>218</v>
      </c>
    </row>
    <row r="45" spans="1:13">
      <c r="B45" s="511"/>
      <c r="C45" s="510"/>
      <c r="D45" s="255" t="s">
        <v>203</v>
      </c>
      <c r="E45" s="513"/>
    </row>
    <row r="46" spans="1:13">
      <c r="B46" s="511"/>
      <c r="C46" s="386" t="s">
        <v>204</v>
      </c>
      <c r="D46" s="510" t="s">
        <v>205</v>
      </c>
      <c r="E46" s="386" t="s">
        <v>219</v>
      </c>
    </row>
    <row r="47" spans="1:13">
      <c r="B47" s="387" t="s">
        <v>194</v>
      </c>
      <c r="C47" s="386" t="s">
        <v>206</v>
      </c>
      <c r="D47" s="510"/>
      <c r="E47" s="386" t="s">
        <v>207</v>
      </c>
    </row>
    <row r="48" spans="1:13">
      <c r="B48" s="387" t="s">
        <v>195</v>
      </c>
      <c r="C48" s="386" t="s">
        <v>208</v>
      </c>
      <c r="D48" s="510"/>
      <c r="E48" s="388" t="s">
        <v>220</v>
      </c>
    </row>
    <row r="49" spans="2:5">
      <c r="B49" s="387" t="s">
        <v>194</v>
      </c>
      <c r="C49" s="386" t="s">
        <v>209</v>
      </c>
      <c r="D49" s="254" t="s">
        <v>210</v>
      </c>
      <c r="E49" s="386" t="s">
        <v>221</v>
      </c>
    </row>
    <row r="50" spans="2:5">
      <c r="B50" s="387" t="s">
        <v>195</v>
      </c>
      <c r="C50" s="386" t="s">
        <v>211</v>
      </c>
      <c r="D50" s="255" t="s">
        <v>203</v>
      </c>
      <c r="E50" s="388" t="s">
        <v>222</v>
      </c>
    </row>
  </sheetData>
  <sheetProtection sheet="1" objects="1" scenarios="1"/>
  <mergeCells count="16">
    <mergeCell ref="F15:H15"/>
    <mergeCell ref="C8:E8"/>
    <mergeCell ref="F8:H8"/>
    <mergeCell ref="B8:B9"/>
    <mergeCell ref="D46:D48"/>
    <mergeCell ref="B44:B46"/>
    <mergeCell ref="B42:B43"/>
    <mergeCell ref="C44:C45"/>
    <mergeCell ref="E44:E45"/>
    <mergeCell ref="C39:F39"/>
    <mergeCell ref="C42:E42"/>
    <mergeCell ref="C3:D3"/>
    <mergeCell ref="E3:E4"/>
    <mergeCell ref="B3:B4"/>
    <mergeCell ref="B15:B16"/>
    <mergeCell ref="C15:E15"/>
  </mergeCells>
  <phoneticPr fontId="0" type="noConversion"/>
  <hyperlinks>
    <hyperlink ref="C39:F39" r:id="rId1" display="- U.S. Department of Energy, energy conservation standards rulemaking analysis"/>
  </hyperlinks>
  <pageMargins left="0.75" right="0.75" top="0.75" bottom="0.75" header="0.5" footer="0.25"/>
  <pageSetup scale="6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00616EB-729A-4A89-AEFE-42C28EEF6D1B}">
            <xm:f>'General Assumptions'!$D$3="Residential"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</x14:dxf>
          </x14:cfRule>
          <xm:sqref>C4:C6</xm:sqref>
        </x14:conditionalFormatting>
        <x14:conditionalFormatting xmlns:xm="http://schemas.microsoft.com/office/excel/2006/main">
          <x14:cfRule type="expression" priority="4" id="{6EA4E6CC-0E52-4E40-AB4A-D996E14474AB}">
            <xm:f>'General Assumptions'!$D$3="Residential"</xm:f>
            <x14:dxf>
              <font>
                <color theme="0" tint="-0.24994659260841701"/>
              </font>
            </x14:dxf>
          </x14:cfRule>
          <xm:sqref>C15:E20</xm:sqref>
        </x14:conditionalFormatting>
        <x14:conditionalFormatting xmlns:xm="http://schemas.microsoft.com/office/excel/2006/main">
          <x14:cfRule type="expression" priority="3" id="{605D3DC9-2873-4E98-8C41-CFB2CB4CCA4E}">
            <xm:f>'General Assumptions'!$D$3="Commercial"</xm:f>
            <x14:dxf>
              <font>
                <color theme="0" tint="-0.24994659260841701"/>
              </font>
            </x14:dxf>
          </x14:cfRule>
          <xm:sqref>D4:D6</xm:sqref>
        </x14:conditionalFormatting>
        <x14:conditionalFormatting xmlns:xm="http://schemas.microsoft.com/office/excel/2006/main">
          <x14:cfRule type="expression" priority="2" id="{51334388-0F58-4D25-812D-01C7BD86C962}">
            <xm:f>'General Assumptions'!$D$3="Commercial"</xm:f>
            <x14:dxf>
              <font>
                <color theme="0" tint="-0.24994659260841701"/>
              </font>
            </x14:dxf>
          </x14:cfRule>
          <xm:sqref>F15:H20</xm:sqref>
        </x14:conditionalFormatting>
        <x14:conditionalFormatting xmlns:xm="http://schemas.microsoft.com/office/excel/2006/main">
          <x14:cfRule type="expression" priority="1" stopIfTrue="1" id="{96A7F2B3-4676-41BC-B630-CAF5EDC0BD53}">
            <xm:f>INPUTS!$C$12=0</xm:f>
            <x14:dxf>
              <font>
                <color theme="0" tint="-0.14996795556505021"/>
              </font>
            </x14:dxf>
          </x14:cfRule>
          <xm:sqref>B3:E6 B8:H13 B15:H20 B22:E23 B25:C25 B27:D28 B30:D31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  <pageSetUpPr fitToPage="1"/>
  </sheetPr>
  <dimension ref="A1:M50"/>
  <sheetViews>
    <sheetView showGridLines="0" showRowColHeaders="0" zoomScaleNormal="100" zoomScaleSheetLayoutView="85" workbookViewId="0">
      <selection activeCell="A3" sqref="A3"/>
    </sheetView>
  </sheetViews>
  <sheetFormatPr defaultColWidth="27.28515625" defaultRowHeight="12"/>
  <cols>
    <col min="1" max="1" width="3.7109375" style="134" customWidth="1"/>
    <col min="2" max="2" width="30.7109375" style="130" customWidth="1"/>
    <col min="3" max="3" width="19.7109375" style="131" customWidth="1"/>
    <col min="4" max="4" width="19.7109375" style="108" customWidth="1"/>
    <col min="5" max="8" width="19.7109375" style="128" customWidth="1"/>
    <col min="9" max="9" width="27.28515625" style="138" customWidth="1"/>
    <col min="10" max="13" width="27.28515625" style="114" customWidth="1"/>
    <col min="14" max="16384" width="27.28515625" style="108"/>
  </cols>
  <sheetData>
    <row r="1" spans="1:13" s="104" customFormat="1" ht="30" customHeight="1">
      <c r="A1" s="98" t="s">
        <v>197</v>
      </c>
      <c r="B1" s="120"/>
      <c r="C1" s="121"/>
      <c r="D1" s="121"/>
    </row>
    <row r="2" spans="1:13" ht="22.5" customHeight="1">
      <c r="A2" s="61" t="s">
        <v>190</v>
      </c>
      <c r="B2" s="123"/>
      <c r="C2" s="124"/>
      <c r="D2" s="106"/>
      <c r="E2" s="106"/>
      <c r="F2" s="106"/>
      <c r="G2" s="107"/>
      <c r="H2" s="107"/>
      <c r="I2" s="107"/>
      <c r="J2" s="107"/>
      <c r="K2" s="107"/>
      <c r="L2" s="107"/>
      <c r="M2" s="107"/>
    </row>
    <row r="3" spans="1:13" ht="12.75">
      <c r="A3" s="127"/>
      <c r="B3" s="499"/>
      <c r="C3" s="497" t="s">
        <v>112</v>
      </c>
      <c r="D3" s="498"/>
      <c r="E3" s="497" t="s">
        <v>110</v>
      </c>
      <c r="F3" s="274"/>
      <c r="G3" s="275"/>
      <c r="H3" s="275"/>
      <c r="I3" s="107"/>
      <c r="J3" s="107"/>
      <c r="K3" s="107"/>
      <c r="L3" s="107"/>
      <c r="M3" s="107"/>
    </row>
    <row r="4" spans="1:13">
      <c r="A4" s="127"/>
      <c r="B4" s="500"/>
      <c r="C4" s="272" t="s">
        <v>2</v>
      </c>
      <c r="D4" s="272" t="s">
        <v>3</v>
      </c>
      <c r="E4" s="497"/>
      <c r="F4" s="274"/>
      <c r="G4" s="275"/>
      <c r="H4" s="275"/>
      <c r="I4" s="107"/>
      <c r="J4" s="107"/>
      <c r="K4" s="107"/>
      <c r="L4" s="107"/>
      <c r="M4" s="107"/>
    </row>
    <row r="5" spans="1:13">
      <c r="A5" s="127"/>
      <c r="B5" s="145" t="s">
        <v>82</v>
      </c>
      <c r="C5" s="147">
        <v>0.36</v>
      </c>
      <c r="D5" s="147">
        <v>0.78</v>
      </c>
      <c r="E5" s="147">
        <f>INPUTS!E13</f>
        <v>0.36</v>
      </c>
      <c r="F5" s="274"/>
      <c r="G5" s="275"/>
      <c r="H5" s="275"/>
      <c r="I5" s="107"/>
      <c r="J5" s="107"/>
      <c r="K5" s="107"/>
      <c r="L5" s="107"/>
      <c r="M5" s="107"/>
    </row>
    <row r="6" spans="1:13">
      <c r="A6" s="127"/>
      <c r="B6" s="145" t="s">
        <v>111</v>
      </c>
      <c r="C6" s="147">
        <v>0.08</v>
      </c>
      <c r="D6" s="147">
        <v>0.15</v>
      </c>
      <c r="E6" s="147">
        <f>INPUTS!F13</f>
        <v>0.08</v>
      </c>
      <c r="F6" s="274"/>
      <c r="G6" s="275"/>
      <c r="H6" s="275"/>
      <c r="I6" s="107"/>
      <c r="J6" s="107"/>
      <c r="K6" s="107"/>
      <c r="L6" s="107"/>
      <c r="M6" s="107"/>
    </row>
    <row r="7" spans="1:13" s="75" customFormat="1" ht="33" customHeight="1">
      <c r="A7" s="61" t="s">
        <v>167</v>
      </c>
      <c r="B7" s="99"/>
      <c r="C7" s="101"/>
      <c r="D7" s="102"/>
      <c r="E7" s="277"/>
      <c r="F7" s="278"/>
      <c r="G7" s="279"/>
      <c r="H7" s="280"/>
      <c r="I7" s="79"/>
    </row>
    <row r="8" spans="1:13" ht="12.75">
      <c r="A8" s="108"/>
      <c r="B8" s="508" t="s">
        <v>215</v>
      </c>
      <c r="C8" s="506" t="s">
        <v>70</v>
      </c>
      <c r="D8" s="507"/>
      <c r="E8" s="507"/>
      <c r="F8" s="506" t="s">
        <v>69</v>
      </c>
      <c r="G8" s="507"/>
      <c r="H8" s="507"/>
    </row>
    <row r="9" spans="1:13" ht="12" customHeight="1">
      <c r="A9" s="108"/>
      <c r="B9" s="509"/>
      <c r="C9" s="272" t="s">
        <v>81</v>
      </c>
      <c r="D9" s="272" t="s">
        <v>74</v>
      </c>
      <c r="E9" s="272" t="s">
        <v>75</v>
      </c>
      <c r="F9" s="272" t="s">
        <v>81</v>
      </c>
      <c r="G9" s="272" t="s">
        <v>74</v>
      </c>
      <c r="H9" s="272" t="s">
        <v>75</v>
      </c>
    </row>
    <row r="10" spans="1:13">
      <c r="A10" s="108"/>
      <c r="B10" s="141" t="s">
        <v>193</v>
      </c>
      <c r="C10" s="404">
        <v>11.04</v>
      </c>
      <c r="D10" s="404">
        <v>1.04</v>
      </c>
      <c r="E10" s="404">
        <v>0.56299999999999994</v>
      </c>
      <c r="F10" s="404">
        <v>6.4</v>
      </c>
      <c r="G10" s="404">
        <v>0.78700000000000003</v>
      </c>
      <c r="H10" s="404">
        <v>0.38200000000000001</v>
      </c>
      <c r="I10" s="395"/>
    </row>
    <row r="11" spans="1:13">
      <c r="A11" s="108"/>
      <c r="B11" s="141" t="s">
        <v>194</v>
      </c>
      <c r="C11" s="404">
        <v>14.82</v>
      </c>
      <c r="D11" s="404">
        <v>1.21</v>
      </c>
      <c r="E11" s="404">
        <v>0.60599999999999998</v>
      </c>
      <c r="F11" s="404">
        <v>8.61</v>
      </c>
      <c r="G11" s="404">
        <v>0.88900000000000001</v>
      </c>
      <c r="H11" s="404">
        <v>0.45700000000000002</v>
      </c>
    </row>
    <row r="12" spans="1:13">
      <c r="A12" s="108"/>
      <c r="B12" s="141" t="s">
        <v>195</v>
      </c>
      <c r="C12" s="404">
        <v>17.239999999999998</v>
      </c>
      <c r="D12" s="404">
        <v>1.34</v>
      </c>
      <c r="E12" s="404">
        <v>0.61899999999999999</v>
      </c>
      <c r="F12" s="404">
        <v>10.24</v>
      </c>
      <c r="G12" s="404">
        <v>1.22</v>
      </c>
      <c r="H12" s="404">
        <v>0.52200000000000002</v>
      </c>
    </row>
    <row r="13" spans="1:13">
      <c r="A13" s="108"/>
      <c r="B13" s="141" t="s">
        <v>13</v>
      </c>
      <c r="C13" s="240">
        <f>VLOOKUP(INPUTS!$D$13,$B$10:$H$12,2,FALSE)</f>
        <v>14.82</v>
      </c>
      <c r="D13" s="240">
        <f>VLOOKUP(INPUTS!$D$13,$B$10:$H$12,3,FALSE)</f>
        <v>1.21</v>
      </c>
      <c r="E13" s="240">
        <f>VLOOKUP(INPUTS!$D$13,$B$10:$H$12,4,FALSE)</f>
        <v>0.60599999999999998</v>
      </c>
      <c r="F13" s="240">
        <f>VLOOKUP(INPUTS!$D$13,$B$10:$H$12,5,FALSE)</f>
        <v>8.61</v>
      </c>
      <c r="G13" s="240">
        <f>VLOOKUP(INPUTS!$D$13,$B$10:$H$12,6,FALSE)</f>
        <v>0.88900000000000001</v>
      </c>
      <c r="H13" s="240">
        <f>VLOOKUP(INPUTS!$D$13,$B$10:$H$12,7,FALSE)</f>
        <v>0.45700000000000002</v>
      </c>
    </row>
    <row r="14" spans="1:13" ht="13.5" customHeight="1">
      <c r="A14" s="62"/>
      <c r="B14" s="7"/>
      <c r="C14" s="132"/>
      <c r="D14" s="132"/>
      <c r="E14" s="133"/>
      <c r="F14" s="274"/>
      <c r="G14" s="275"/>
      <c r="H14" s="275"/>
      <c r="I14" s="107"/>
      <c r="J14" s="107"/>
      <c r="K14" s="107"/>
      <c r="L14" s="107"/>
      <c r="M14" s="107"/>
    </row>
    <row r="15" spans="1:13" ht="12.75" customHeight="1">
      <c r="A15" s="108"/>
      <c r="B15" s="501" t="s">
        <v>324</v>
      </c>
      <c r="C15" s="503" t="s">
        <v>198</v>
      </c>
      <c r="D15" s="504"/>
      <c r="E15" s="505"/>
      <c r="F15" s="503" t="s">
        <v>199</v>
      </c>
      <c r="G15" s="504"/>
      <c r="H15" s="505"/>
      <c r="I15" s="242"/>
      <c r="J15" s="242"/>
      <c r="K15" s="242"/>
      <c r="L15" s="107"/>
      <c r="M15" s="107"/>
    </row>
    <row r="16" spans="1:13" ht="12" customHeight="1">
      <c r="A16" s="108"/>
      <c r="B16" s="502"/>
      <c r="C16" s="272" t="s">
        <v>80</v>
      </c>
      <c r="D16" s="272" t="s">
        <v>72</v>
      </c>
      <c r="E16" s="272" t="s">
        <v>73</v>
      </c>
      <c r="F16" s="272" t="s">
        <v>80</v>
      </c>
      <c r="G16" s="272" t="s">
        <v>72</v>
      </c>
      <c r="H16" s="272" t="s">
        <v>73</v>
      </c>
      <c r="I16" s="242"/>
      <c r="J16" s="242"/>
      <c r="K16" s="242"/>
      <c r="L16" s="107"/>
      <c r="M16" s="107"/>
    </row>
    <row r="17" spans="1:13">
      <c r="A17" s="108"/>
      <c r="B17" s="146" t="s">
        <v>76</v>
      </c>
      <c r="C17" s="191">
        <v>803</v>
      </c>
      <c r="D17" s="191">
        <v>1104</v>
      </c>
      <c r="E17" s="191">
        <v>6854</v>
      </c>
      <c r="F17" s="191">
        <v>1059</v>
      </c>
      <c r="G17" s="191">
        <v>1241</v>
      </c>
      <c r="H17" s="191">
        <v>6461</v>
      </c>
      <c r="I17" s="108"/>
      <c r="J17" s="108"/>
      <c r="K17" s="242"/>
      <c r="L17" s="107"/>
      <c r="M17" s="107"/>
    </row>
    <row r="18" spans="1:13">
      <c r="A18" s="108"/>
      <c r="B18" s="146" t="s">
        <v>77</v>
      </c>
      <c r="C18" s="191">
        <v>1906</v>
      </c>
      <c r="D18" s="191">
        <v>0</v>
      </c>
      <c r="E18" s="191">
        <v>6854</v>
      </c>
      <c r="F18" s="191">
        <v>2300</v>
      </c>
      <c r="G18" s="191">
        <v>0</v>
      </c>
      <c r="H18" s="191">
        <v>6461</v>
      </c>
      <c r="I18" s="108"/>
      <c r="J18" s="108"/>
      <c r="K18" s="108"/>
      <c r="L18" s="107"/>
      <c r="M18" s="107"/>
    </row>
    <row r="19" spans="1:13">
      <c r="A19" s="108"/>
      <c r="B19" s="146" t="s">
        <v>78</v>
      </c>
      <c r="C19" s="191">
        <v>803</v>
      </c>
      <c r="D19" s="191">
        <v>7957</v>
      </c>
      <c r="E19" s="191">
        <v>0</v>
      </c>
      <c r="F19" s="191">
        <v>1059</v>
      </c>
      <c r="G19" s="191">
        <v>7702</v>
      </c>
      <c r="H19" s="191">
        <v>0</v>
      </c>
      <c r="I19" s="108"/>
      <c r="J19" s="242"/>
      <c r="K19" s="242"/>
      <c r="L19" s="107"/>
      <c r="M19" s="107"/>
    </row>
    <row r="20" spans="1:13">
      <c r="A20" s="108"/>
      <c r="B20" s="146" t="s">
        <v>79</v>
      </c>
      <c r="C20" s="191">
        <v>8760</v>
      </c>
      <c r="D20" s="191">
        <v>0</v>
      </c>
      <c r="E20" s="191">
        <v>0</v>
      </c>
      <c r="F20" s="191">
        <v>8760</v>
      </c>
      <c r="G20" s="191">
        <v>0</v>
      </c>
      <c r="H20" s="191">
        <v>0</v>
      </c>
      <c r="I20" s="242"/>
      <c r="J20" s="242"/>
      <c r="K20" s="242"/>
      <c r="L20" s="107"/>
      <c r="M20" s="107"/>
    </row>
    <row r="21" spans="1:13">
      <c r="A21" s="108"/>
      <c r="B21" s="243"/>
      <c r="C21" s="244"/>
      <c r="D21" s="244"/>
      <c r="E21" s="244"/>
      <c r="F21" s="245"/>
      <c r="G21" s="242"/>
      <c r="H21" s="242"/>
      <c r="I21" s="242"/>
      <c r="J21" s="242"/>
      <c r="K21" s="242"/>
      <c r="L21" s="107"/>
      <c r="M21" s="107"/>
    </row>
    <row r="22" spans="1:13">
      <c r="A22" s="108"/>
      <c r="B22" s="146"/>
      <c r="C22" s="272" t="s">
        <v>80</v>
      </c>
      <c r="D22" s="272" t="s">
        <v>72</v>
      </c>
      <c r="E22" s="272" t="s">
        <v>73</v>
      </c>
      <c r="F22" s="242"/>
      <c r="G22" s="242"/>
      <c r="H22" s="242"/>
      <c r="I22" s="242"/>
      <c r="J22" s="242"/>
      <c r="K22" s="242"/>
      <c r="L22" s="107"/>
      <c r="M22" s="107"/>
    </row>
    <row r="23" spans="1:13" ht="24">
      <c r="A23" s="108"/>
      <c r="B23" s="234" t="s">
        <v>200</v>
      </c>
      <c r="C23" s="241">
        <f>IF('General Assumptions'!C3=1,E$5*E$6*C17+E$5*(1-E$6)*C18+(1-E$5)*E$6*C19+(1-E$5)*(1-E$6)*C20,E$5*E$6*F17+E$5*(1-E$6)*F18+(1-E$5)*E$6*F19+(1-E$5)*(1-E$6)*F20)</f>
        <v>5853.3951999999999</v>
      </c>
      <c r="D23" s="241">
        <f>IF('General Assumptions'!C3=1,E$5*E$6*D17+E$5*(1-E$6)*D18+(1-E$5)*E$6*D19+(1-E$5)*(1-E$6)*D20,E$5*E$6*G17+E$5*(1-E$6)*G18+(1-E$5)*E$6*G19+(1-E$5)*(1-E$6)*G20)</f>
        <v>439.19360000000006</v>
      </c>
      <c r="E23" s="241">
        <f>IF('General Assumptions'!C3=1,E$5*E$6*E17+E$5*(1-E$6)*E18+(1-E$5)*E$6*E19+(1-E$5)*(1-E$6)*E20,E$5*E$6*H17+E$5*(1-E$6)*H18+(1-E$5)*E$6*H19+(1-E$5)*(1-E$6)*H20)</f>
        <v>2467.44</v>
      </c>
      <c r="F23" s="242"/>
      <c r="G23" s="276"/>
      <c r="H23" s="276"/>
      <c r="I23" s="108"/>
      <c r="J23" s="242"/>
      <c r="K23" s="242"/>
      <c r="L23" s="107"/>
      <c r="M23" s="107"/>
    </row>
    <row r="24" spans="1:13">
      <c r="A24" s="108"/>
      <c r="B24" s="246"/>
      <c r="C24" s="86"/>
      <c r="D24" s="86"/>
      <c r="E24" s="86"/>
      <c r="F24" s="242"/>
      <c r="G24" s="276"/>
      <c r="H24" s="276"/>
      <c r="I24" s="108"/>
      <c r="J24" s="242"/>
      <c r="K24" s="242"/>
      <c r="L24" s="107"/>
      <c r="M24" s="107"/>
    </row>
    <row r="25" spans="1:13">
      <c r="A25" s="108"/>
      <c r="B25" s="247" t="s">
        <v>168</v>
      </c>
      <c r="C25" s="394">
        <v>4</v>
      </c>
      <c r="D25" s="86"/>
      <c r="E25" s="86"/>
      <c r="F25" s="242"/>
      <c r="G25" s="276"/>
      <c r="H25" s="276"/>
      <c r="I25" s="108"/>
      <c r="J25" s="242"/>
      <c r="K25" s="242"/>
      <c r="L25" s="107"/>
      <c r="M25" s="107"/>
    </row>
    <row r="26" spans="1:13" s="75" customFormat="1" ht="33" customHeight="1">
      <c r="A26" s="61" t="s">
        <v>122</v>
      </c>
      <c r="B26" s="99"/>
      <c r="C26" s="101"/>
      <c r="D26" s="80"/>
      <c r="E26" s="277"/>
      <c r="F26" s="74"/>
      <c r="G26" s="280"/>
      <c r="H26" s="280"/>
      <c r="I26" s="79"/>
    </row>
    <row r="27" spans="1:13">
      <c r="A27" s="108"/>
      <c r="B27" s="141" t="s">
        <v>70</v>
      </c>
      <c r="C27" s="281" t="s">
        <v>69</v>
      </c>
      <c r="D27" s="281" t="s">
        <v>71</v>
      </c>
      <c r="E27" s="274"/>
      <c r="F27" s="274"/>
      <c r="G27" s="275"/>
      <c r="H27" s="275"/>
      <c r="I27" s="107"/>
      <c r="J27" s="107"/>
      <c r="K27" s="107"/>
      <c r="L27" s="107"/>
      <c r="M27" s="107"/>
    </row>
    <row r="28" spans="1:13">
      <c r="A28" s="115"/>
      <c r="B28" s="144">
        <f>IF(INPUTS!C12=0,0,(C23*C13+D23*D13+E23*E13)/1000)</f>
        <v>0</v>
      </c>
      <c r="C28" s="144">
        <f>IF(INPUTS!C12=0,0,(C23*F13+D23*G13+E23*H13)/1000)</f>
        <v>0</v>
      </c>
      <c r="D28" s="144">
        <f>B28-C28</f>
        <v>0</v>
      </c>
      <c r="E28" s="282"/>
      <c r="F28" s="86"/>
      <c r="G28" s="86"/>
      <c r="H28" s="86"/>
      <c r="I28" s="107"/>
      <c r="J28" s="107"/>
      <c r="K28" s="107"/>
      <c r="L28" s="107"/>
      <c r="M28" s="107"/>
    </row>
    <row r="29" spans="1:13" s="75" customFormat="1" ht="33" customHeight="1">
      <c r="A29" s="61" t="s">
        <v>145</v>
      </c>
      <c r="B29" s="99"/>
      <c r="C29" s="101"/>
      <c r="D29" s="80"/>
      <c r="E29" s="78"/>
      <c r="G29" s="79"/>
      <c r="H29" s="79"/>
      <c r="I29" s="79"/>
    </row>
    <row r="30" spans="1:13">
      <c r="A30" s="108"/>
      <c r="B30" s="141" t="s">
        <v>141</v>
      </c>
      <c r="C30" s="144">
        <f>D28*'General Assumptions'!D$65</f>
        <v>0</v>
      </c>
      <c r="D30" s="143" t="s">
        <v>144</v>
      </c>
      <c r="E30" s="106"/>
      <c r="F30" s="106"/>
      <c r="G30" s="114"/>
      <c r="H30" s="114"/>
      <c r="I30" s="114"/>
    </row>
    <row r="31" spans="1:13">
      <c r="A31" s="115"/>
      <c r="B31" s="141" t="s">
        <v>142</v>
      </c>
      <c r="C31" s="144">
        <f>C30*C25</f>
        <v>0</v>
      </c>
      <c r="D31" s="143" t="s">
        <v>144</v>
      </c>
      <c r="E31" s="88"/>
      <c r="F31" s="85"/>
      <c r="H31" s="114"/>
      <c r="I31" s="114"/>
    </row>
    <row r="32" spans="1:13" s="75" customFormat="1" ht="21" customHeight="1">
      <c r="A32" s="89"/>
      <c r="B32" s="90"/>
      <c r="C32" s="91"/>
      <c r="D32" s="91"/>
      <c r="E32" s="92"/>
      <c r="F32" s="92"/>
      <c r="G32" s="92"/>
      <c r="H32" s="79"/>
      <c r="I32" s="79"/>
      <c r="J32" s="79"/>
    </row>
    <row r="33" spans="1:13" s="93" customFormat="1" ht="21" customHeight="1">
      <c r="A33" s="60" t="s">
        <v>121</v>
      </c>
      <c r="B33" s="99"/>
      <c r="C33" s="74"/>
      <c r="D33" s="74"/>
      <c r="E33" s="75"/>
      <c r="F33" s="75"/>
      <c r="G33" s="75"/>
      <c r="H33" s="79"/>
      <c r="I33" s="79"/>
      <c r="J33" s="139"/>
    </row>
    <row r="34" spans="1:13" s="116" customFormat="1" ht="12.75" customHeight="1">
      <c r="B34" s="125" t="s">
        <v>89</v>
      </c>
      <c r="C34" s="194" t="s">
        <v>177</v>
      </c>
      <c r="D34" s="103"/>
      <c r="E34" s="103"/>
      <c r="F34" s="251"/>
      <c r="G34" s="117"/>
      <c r="H34" s="117"/>
      <c r="I34" s="117"/>
      <c r="J34" s="117"/>
      <c r="K34" s="117"/>
      <c r="L34" s="117"/>
      <c r="M34" s="117"/>
    </row>
    <row r="35" spans="1:13" s="135" customFormat="1" ht="18.75" customHeight="1">
      <c r="B35" s="125" t="s">
        <v>85</v>
      </c>
      <c r="C35" s="126" t="s">
        <v>109</v>
      </c>
      <c r="D35" s="12"/>
      <c r="E35" s="15"/>
      <c r="F35" s="15"/>
      <c r="G35" s="136"/>
      <c r="H35" s="136"/>
      <c r="I35" s="136"/>
      <c r="J35" s="136"/>
      <c r="K35" s="136"/>
      <c r="L35" s="87"/>
    </row>
    <row r="36" spans="1:13" s="135" customFormat="1" ht="12" customHeight="1">
      <c r="B36" s="125"/>
      <c r="C36" s="126" t="s">
        <v>94</v>
      </c>
      <c r="D36" s="12"/>
      <c r="E36" s="15"/>
      <c r="F36" s="15"/>
      <c r="G36" s="136"/>
      <c r="H36" s="136"/>
      <c r="I36" s="136"/>
      <c r="J36" s="136"/>
      <c r="K36" s="136"/>
      <c r="L36" s="87"/>
    </row>
    <row r="37" spans="1:13" s="116" customFormat="1" ht="18.75" customHeight="1">
      <c r="A37" s="117"/>
      <c r="B37" s="125" t="s">
        <v>90</v>
      </c>
      <c r="C37" s="126" t="s">
        <v>92</v>
      </c>
      <c r="D37" s="103"/>
      <c r="E37" s="103"/>
      <c r="F37" s="103"/>
      <c r="G37" s="117"/>
      <c r="H37" s="117"/>
      <c r="I37" s="117"/>
      <c r="J37" s="117"/>
      <c r="K37" s="117"/>
      <c r="L37" s="117"/>
      <c r="M37" s="117"/>
    </row>
    <row r="38" spans="1:13" s="116" customFormat="1" ht="12" customHeight="1">
      <c r="A38" s="117"/>
      <c r="B38" s="137"/>
      <c r="C38" s="126" t="s">
        <v>93</v>
      </c>
      <c r="D38" s="13"/>
      <c r="E38" s="14"/>
      <c r="F38" s="14"/>
      <c r="G38" s="117"/>
      <c r="H38" s="117"/>
      <c r="I38" s="117"/>
      <c r="J38" s="117"/>
      <c r="K38" s="117"/>
      <c r="L38" s="117"/>
      <c r="M38" s="117"/>
    </row>
    <row r="39" spans="1:13" s="203" customFormat="1" ht="18.75" customHeight="1">
      <c r="A39" s="226"/>
      <c r="B39" s="193" t="s">
        <v>91</v>
      </c>
      <c r="C39" s="514" t="s">
        <v>325</v>
      </c>
      <c r="D39" s="515"/>
      <c r="E39" s="515"/>
      <c r="F39" s="515"/>
      <c r="G39" s="392"/>
      <c r="H39" s="392"/>
      <c r="I39" s="393"/>
      <c r="J39" s="393"/>
      <c r="K39" s="226"/>
      <c r="L39" s="226"/>
    </row>
    <row r="40" spans="1:13" s="129" customFormat="1">
      <c r="C40" s="352"/>
      <c r="E40" s="350"/>
    </row>
    <row r="41" spans="1:13" s="59" customFormat="1" ht="44.1" customHeight="1">
      <c r="A41" s="257" t="s">
        <v>216</v>
      </c>
      <c r="B41" s="5"/>
      <c r="C41" s="258"/>
      <c r="D41" s="258"/>
      <c r="E41" s="258"/>
      <c r="F41" s="258"/>
      <c r="G41" s="258"/>
      <c r="H41" s="259"/>
      <c r="K41" s="253"/>
    </row>
    <row r="42" spans="1:13">
      <c r="B42" s="511" t="s">
        <v>214</v>
      </c>
      <c r="C42" s="516" t="s">
        <v>217</v>
      </c>
      <c r="D42" s="517"/>
      <c r="E42" s="518"/>
    </row>
    <row r="43" spans="1:13">
      <c r="B43" s="512"/>
      <c r="C43" s="256" t="s">
        <v>201</v>
      </c>
      <c r="D43" s="256" t="s">
        <v>212</v>
      </c>
      <c r="E43" s="256" t="s">
        <v>213</v>
      </c>
    </row>
    <row r="44" spans="1:13">
      <c r="B44" s="511" t="s">
        <v>193</v>
      </c>
      <c r="C44" s="510">
        <v>0</v>
      </c>
      <c r="D44" s="254" t="s">
        <v>202</v>
      </c>
      <c r="E44" s="513" t="s">
        <v>328</v>
      </c>
    </row>
    <row r="45" spans="1:13">
      <c r="B45" s="511"/>
      <c r="C45" s="510"/>
      <c r="D45" s="255" t="s">
        <v>203</v>
      </c>
      <c r="E45" s="513"/>
    </row>
    <row r="46" spans="1:13">
      <c r="B46" s="511"/>
      <c r="C46" s="401" t="s">
        <v>204</v>
      </c>
      <c r="D46" s="510" t="s">
        <v>205</v>
      </c>
      <c r="E46" s="401" t="s">
        <v>329</v>
      </c>
    </row>
    <row r="47" spans="1:13">
      <c r="B47" s="402" t="s">
        <v>194</v>
      </c>
      <c r="C47" s="401" t="s">
        <v>206</v>
      </c>
      <c r="D47" s="510"/>
      <c r="E47" s="401" t="s">
        <v>330</v>
      </c>
    </row>
    <row r="48" spans="1:13">
      <c r="B48" s="402" t="s">
        <v>195</v>
      </c>
      <c r="C48" s="401" t="s">
        <v>208</v>
      </c>
      <c r="D48" s="510"/>
      <c r="E48" s="403" t="s">
        <v>331</v>
      </c>
    </row>
    <row r="49" spans="2:5">
      <c r="B49" s="402" t="s">
        <v>194</v>
      </c>
      <c r="C49" s="401" t="s">
        <v>209</v>
      </c>
      <c r="D49" s="254" t="s">
        <v>210</v>
      </c>
      <c r="E49" s="401" t="s">
        <v>332</v>
      </c>
    </row>
    <row r="50" spans="2:5">
      <c r="B50" s="402" t="s">
        <v>195</v>
      </c>
      <c r="C50" s="401" t="s">
        <v>211</v>
      </c>
      <c r="D50" s="255" t="s">
        <v>203</v>
      </c>
      <c r="E50" s="403" t="s">
        <v>222</v>
      </c>
    </row>
  </sheetData>
  <sheetProtection sheet="1" objects="1" scenarios="1"/>
  <mergeCells count="16">
    <mergeCell ref="B42:B43"/>
    <mergeCell ref="B44:B46"/>
    <mergeCell ref="C44:C45"/>
    <mergeCell ref="E44:E45"/>
    <mergeCell ref="D46:D48"/>
    <mergeCell ref="C42:E42"/>
    <mergeCell ref="C3:D3"/>
    <mergeCell ref="E3:E4"/>
    <mergeCell ref="B3:B4"/>
    <mergeCell ref="B8:B9"/>
    <mergeCell ref="C8:E8"/>
    <mergeCell ref="F8:H8"/>
    <mergeCell ref="B15:B16"/>
    <mergeCell ref="C15:E15"/>
    <mergeCell ref="F15:H15"/>
    <mergeCell ref="C39:F39"/>
  </mergeCells>
  <phoneticPr fontId="0" type="noConversion"/>
  <hyperlinks>
    <hyperlink ref="C39:F39" r:id="rId1" display="- U.S. Department of Energy, energy conservation standards rulemaking analysis"/>
  </hyperlinks>
  <pageMargins left="0.75" right="0.75" top="0.75" bottom="0.75" header="0.5" footer="0.25"/>
  <pageSetup scale="6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4B964B8-3E7B-458C-9BC6-0EEEDF51CB01}">
            <xm:f>'General Assumptions'!$D$3="Residential"</xm:f>
            <x14:dxf>
              <font>
                <color theme="0" tint="-0.24994659260841701"/>
              </font>
            </x14:dxf>
          </x14:cfRule>
          <xm:sqref>C4:C6</xm:sqref>
        </x14:conditionalFormatting>
        <x14:conditionalFormatting xmlns:xm="http://schemas.microsoft.com/office/excel/2006/main">
          <x14:cfRule type="expression" priority="4" id="{AFDA0647-2228-4E39-9A1E-22286458E1A6}">
            <xm:f>'General Assumptions'!$D$3="Residential"</xm:f>
            <x14:dxf>
              <font>
                <color theme="0" tint="-0.24994659260841701"/>
              </font>
            </x14:dxf>
          </x14:cfRule>
          <xm:sqref>C15:E20</xm:sqref>
        </x14:conditionalFormatting>
        <x14:conditionalFormatting xmlns:xm="http://schemas.microsoft.com/office/excel/2006/main">
          <x14:cfRule type="expression" priority="3" id="{A45294EB-AE7B-4912-A0C7-0E3E8438B05C}">
            <xm:f>'General Assumptions'!$D$3="Commercial"</xm:f>
            <x14:dxf>
              <font>
                <color theme="0" tint="-0.24994659260841701"/>
              </font>
            </x14:dxf>
          </x14:cfRule>
          <xm:sqref>D4:D6</xm:sqref>
        </x14:conditionalFormatting>
        <x14:conditionalFormatting xmlns:xm="http://schemas.microsoft.com/office/excel/2006/main">
          <x14:cfRule type="expression" priority="2" id="{45BBCAD2-BCA0-4BDD-9FC8-315AC4140A1C}">
            <xm:f>'General Assumptions'!$D$3="Commercial"</xm:f>
            <x14:dxf>
              <font>
                <color theme="0" tint="-0.24994659260841701"/>
              </font>
            </x14:dxf>
          </x14:cfRule>
          <xm:sqref>F15:H20</xm:sqref>
        </x14:conditionalFormatting>
        <x14:conditionalFormatting xmlns:xm="http://schemas.microsoft.com/office/excel/2006/main">
          <x14:cfRule type="expression" priority="1" stopIfTrue="1" id="{0B767CDD-D1D0-4E3B-B900-77685B16D048}">
            <xm:f>INPUTS!$C$13=0</xm:f>
            <x14:dxf>
              <font>
                <color theme="0" tint="-0.14996795556505021"/>
              </font>
            </x14:dxf>
          </x14:cfRule>
          <xm:sqref>B3:E6 B8:H13 B15:H20 B22:E23 B25:C25 B27:D28 B30:D31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  <pageSetUpPr fitToPage="1"/>
  </sheetPr>
  <dimension ref="A1:L51"/>
  <sheetViews>
    <sheetView showGridLines="0" showRowColHeaders="0" zoomScaleNormal="100" workbookViewId="0">
      <selection activeCell="A3" sqref="A3"/>
    </sheetView>
  </sheetViews>
  <sheetFormatPr defaultColWidth="27.140625" defaultRowHeight="12"/>
  <cols>
    <col min="1" max="1" width="4.7109375" style="129" customWidth="1"/>
    <col min="2" max="2" width="32.7109375" style="129" customWidth="1"/>
    <col min="3" max="8" width="19.7109375" style="129" customWidth="1"/>
    <col min="9" max="16384" width="27.140625" style="129"/>
  </cols>
  <sheetData>
    <row r="1" spans="1:10" s="104" customFormat="1" ht="30" customHeight="1">
      <c r="A1" s="98" t="s">
        <v>239</v>
      </c>
      <c r="B1" s="120"/>
      <c r="C1" s="121"/>
      <c r="D1" s="121"/>
      <c r="F1" s="200"/>
      <c r="G1" s="214"/>
      <c r="H1" s="172"/>
    </row>
    <row r="2" spans="1:10" s="215" customFormat="1" ht="22.5" customHeight="1">
      <c r="A2" s="61" t="s">
        <v>190</v>
      </c>
      <c r="B2" s="187"/>
      <c r="C2" s="124"/>
      <c r="D2" s="129"/>
      <c r="E2" s="129"/>
      <c r="F2" s="214"/>
      <c r="G2" s="214"/>
      <c r="H2" s="172"/>
      <c r="I2" s="107"/>
      <c r="J2" s="107"/>
    </row>
    <row r="3" spans="1:10" s="215" customFormat="1">
      <c r="A3" s="127"/>
      <c r="B3" s="499"/>
      <c r="C3" s="497" t="s">
        <v>191</v>
      </c>
      <c r="D3" s="527"/>
      <c r="E3" s="497" t="s">
        <v>377</v>
      </c>
      <c r="F3" s="283"/>
      <c r="G3" s="275"/>
      <c r="H3" s="275"/>
      <c r="I3" s="107"/>
      <c r="J3" s="107"/>
    </row>
    <row r="4" spans="1:10" s="215" customFormat="1">
      <c r="A4" s="127"/>
      <c r="B4" s="500"/>
      <c r="C4" s="272" t="s">
        <v>2</v>
      </c>
      <c r="D4" s="272" t="s">
        <v>3</v>
      </c>
      <c r="E4" s="497"/>
      <c r="F4" s="283"/>
      <c r="G4" s="275"/>
      <c r="H4" s="275"/>
      <c r="I4" s="107"/>
      <c r="J4" s="107"/>
    </row>
    <row r="5" spans="1:10" s="215" customFormat="1" ht="12" customHeight="1">
      <c r="A5" s="127"/>
      <c r="B5" s="236" t="s">
        <v>189</v>
      </c>
      <c r="C5" s="525" t="s">
        <v>188</v>
      </c>
      <c r="D5" s="526"/>
      <c r="E5" s="216" t="str">
        <f>INPUTS!D15</f>
        <v>23.0 - 24.9 inches</v>
      </c>
      <c r="F5" s="283"/>
      <c r="G5" s="275"/>
      <c r="H5" s="275"/>
      <c r="I5" s="107"/>
      <c r="J5" s="107"/>
    </row>
    <row r="6" spans="1:10" s="215" customFormat="1">
      <c r="A6" s="127"/>
      <c r="B6" s="438" t="s">
        <v>82</v>
      </c>
      <c r="C6" s="449">
        <v>0.18</v>
      </c>
      <c r="D6" s="449">
        <v>1</v>
      </c>
      <c r="E6" s="449">
        <f>INPUTS!E15</f>
        <v>0.18</v>
      </c>
      <c r="F6" s="283"/>
      <c r="G6" s="275"/>
      <c r="H6" s="275"/>
      <c r="I6" s="107"/>
      <c r="J6" s="107"/>
    </row>
    <row r="7" spans="1:10" s="215" customFormat="1">
      <c r="A7" s="127"/>
      <c r="B7" s="438" t="s">
        <v>111</v>
      </c>
      <c r="C7" s="449">
        <v>0.81</v>
      </c>
      <c r="D7" s="449">
        <v>0.4</v>
      </c>
      <c r="E7" s="449">
        <f>INPUTS!F15</f>
        <v>0.81</v>
      </c>
      <c r="F7" s="284"/>
      <c r="G7" s="290"/>
      <c r="H7" s="275"/>
      <c r="I7" s="107"/>
      <c r="J7" s="107"/>
    </row>
    <row r="8" spans="1:10" s="75" customFormat="1" ht="33" customHeight="1">
      <c r="A8" s="61" t="s">
        <v>167</v>
      </c>
      <c r="B8" s="99"/>
      <c r="C8" s="101"/>
      <c r="D8" s="102"/>
      <c r="E8" s="277"/>
      <c r="F8" s="278"/>
      <c r="G8" s="279"/>
      <c r="H8" s="280"/>
    </row>
    <row r="9" spans="1:10">
      <c r="A9" s="217"/>
      <c r="B9" s="522" t="s">
        <v>158</v>
      </c>
      <c r="C9" s="287" t="s">
        <v>372</v>
      </c>
      <c r="D9" s="281" t="s">
        <v>70</v>
      </c>
      <c r="E9" s="281" t="s">
        <v>69</v>
      </c>
      <c r="F9" s="292"/>
      <c r="G9" s="291"/>
      <c r="H9" s="283"/>
    </row>
    <row r="10" spans="1:10">
      <c r="A10" s="217"/>
      <c r="B10" s="523"/>
      <c r="C10" s="288" t="s">
        <v>186</v>
      </c>
      <c r="D10" s="357">
        <v>6.61</v>
      </c>
      <c r="E10" s="357">
        <v>5.0199999999999996</v>
      </c>
      <c r="F10" s="292"/>
      <c r="G10" s="291"/>
      <c r="H10" s="283"/>
    </row>
    <row r="11" spans="1:10" ht="12" customHeight="1">
      <c r="A11" s="217"/>
      <c r="B11" s="523"/>
      <c r="C11" s="288" t="s">
        <v>185</v>
      </c>
      <c r="D11" s="357">
        <v>8.16</v>
      </c>
      <c r="E11" s="357">
        <v>5.8</v>
      </c>
      <c r="F11" s="283"/>
      <c r="G11" s="283"/>
      <c r="H11" s="283"/>
    </row>
    <row r="12" spans="1:10" ht="12" customHeight="1">
      <c r="A12" s="217"/>
      <c r="B12" s="523"/>
      <c r="C12" s="288" t="s">
        <v>187</v>
      </c>
      <c r="D12" s="357">
        <v>16.27</v>
      </c>
      <c r="E12" s="357">
        <v>12.85</v>
      </c>
      <c r="F12" s="283"/>
      <c r="G12" s="283"/>
      <c r="H12" s="283"/>
    </row>
    <row r="13" spans="1:10" ht="12" customHeight="1">
      <c r="A13" s="217"/>
      <c r="B13" s="523"/>
      <c r="C13" s="288" t="s">
        <v>188</v>
      </c>
      <c r="D13" s="357">
        <v>20.25</v>
      </c>
      <c r="E13" s="357">
        <v>17.239999999999998</v>
      </c>
      <c r="F13" s="283"/>
      <c r="G13" s="283"/>
      <c r="H13" s="283"/>
    </row>
    <row r="14" spans="1:10" ht="12" customHeight="1">
      <c r="A14" s="217"/>
      <c r="B14" s="523"/>
      <c r="C14" s="288" t="s">
        <v>352</v>
      </c>
      <c r="D14" s="357">
        <v>33.119999999999997</v>
      </c>
      <c r="E14" s="357">
        <v>24.54</v>
      </c>
      <c r="F14" s="283"/>
      <c r="G14" s="283"/>
      <c r="H14" s="283"/>
    </row>
    <row r="15" spans="1:10" ht="12" customHeight="1">
      <c r="A15" s="217"/>
      <c r="B15" s="524"/>
      <c r="C15" s="289" t="s">
        <v>13</v>
      </c>
      <c r="D15" s="238">
        <f>VLOOKUP(E5,$C$10:$D$14,2,FALSE)</f>
        <v>20.25</v>
      </c>
      <c r="E15" s="238">
        <f>VLOOKUP(E5,$C$10:$E$14,3,FALSE)</f>
        <v>17.239999999999998</v>
      </c>
      <c r="F15" s="286"/>
      <c r="G15" s="293"/>
      <c r="H15" s="283"/>
    </row>
    <row r="16" spans="1:10" ht="12" customHeight="1">
      <c r="A16" s="217"/>
      <c r="B16" s="522" t="s">
        <v>368</v>
      </c>
      <c r="C16" s="288" t="s">
        <v>186</v>
      </c>
      <c r="D16" s="440">
        <v>0.48</v>
      </c>
      <c r="E16" s="440">
        <v>0.245</v>
      </c>
      <c r="F16" s="286"/>
      <c r="G16" s="293"/>
      <c r="H16" s="283"/>
    </row>
    <row r="17" spans="1:10" ht="12" customHeight="1">
      <c r="A17" s="217"/>
      <c r="B17" s="528"/>
      <c r="C17" s="288" t="s">
        <v>185</v>
      </c>
      <c r="D17" s="440">
        <v>0.45900000000000002</v>
      </c>
      <c r="E17" s="440">
        <v>0.42799999999999999</v>
      </c>
      <c r="F17" s="286"/>
      <c r="G17" s="293"/>
      <c r="H17" s="283"/>
    </row>
    <row r="18" spans="1:10" ht="12" customHeight="1">
      <c r="A18" s="217"/>
      <c r="B18" s="528"/>
      <c r="C18" s="288" t="s">
        <v>187</v>
      </c>
      <c r="D18" s="440">
        <v>0.27100000000000002</v>
      </c>
      <c r="E18" s="440">
        <v>0.24299999999999999</v>
      </c>
      <c r="F18" s="286"/>
      <c r="G18" s="293"/>
      <c r="H18" s="283"/>
    </row>
    <row r="19" spans="1:10" ht="12" customHeight="1">
      <c r="A19" s="217"/>
      <c r="B19" s="528"/>
      <c r="C19" s="288" t="s">
        <v>188</v>
      </c>
      <c r="D19" s="440">
        <v>0.32100000000000001</v>
      </c>
      <c r="E19" s="440">
        <v>0.27800000000000002</v>
      </c>
      <c r="F19" s="286"/>
      <c r="G19" s="293"/>
      <c r="H19" s="283"/>
    </row>
    <row r="20" spans="1:10" ht="12" customHeight="1">
      <c r="A20" s="217"/>
      <c r="B20" s="528"/>
      <c r="C20" s="288" t="s">
        <v>352</v>
      </c>
      <c r="D20" s="440">
        <v>0.374</v>
      </c>
      <c r="E20" s="440">
        <v>0.28599999999999998</v>
      </c>
      <c r="F20" s="286"/>
      <c r="G20" s="293"/>
      <c r="H20" s="283"/>
    </row>
    <row r="21" spans="1:10" ht="12" customHeight="1">
      <c r="A21" s="217"/>
      <c r="B21" s="529"/>
      <c r="C21" s="289" t="s">
        <v>13</v>
      </c>
      <c r="D21" s="448">
        <f>VLOOKUP(E5,$C$16:$D$20,2,FALSE)</f>
        <v>0.32100000000000001</v>
      </c>
      <c r="E21" s="448">
        <f>VLOOKUP(E5,$C$16:$E$20,3,FALSE)</f>
        <v>0.27800000000000002</v>
      </c>
      <c r="F21" s="286"/>
      <c r="G21" s="293"/>
      <c r="H21" s="283"/>
    </row>
    <row r="22" spans="1:10" s="215" customFormat="1" ht="13.5" customHeight="1">
      <c r="A22" s="294"/>
      <c r="B22" s="219"/>
      <c r="C22" s="132"/>
      <c r="D22" s="132"/>
      <c r="E22" s="133"/>
      <c r="F22" s="283"/>
      <c r="G22" s="275"/>
      <c r="H22" s="275"/>
      <c r="I22" s="107"/>
      <c r="J22" s="107"/>
    </row>
    <row r="23" spans="1:10" s="456" customFormat="1" ht="12.75" customHeight="1">
      <c r="B23" s="501"/>
      <c r="C23" s="531" t="s">
        <v>198</v>
      </c>
      <c r="D23" s="532"/>
      <c r="E23" s="533"/>
      <c r="F23" s="531" t="s">
        <v>199</v>
      </c>
      <c r="G23" s="532"/>
      <c r="H23" s="533"/>
      <c r="I23" s="455"/>
      <c r="J23" s="455"/>
    </row>
    <row r="24" spans="1:10" s="456" customFormat="1" ht="12" customHeight="1">
      <c r="B24" s="530"/>
      <c r="C24" s="435" t="s">
        <v>159</v>
      </c>
      <c r="D24" s="435" t="s">
        <v>72</v>
      </c>
      <c r="E24" s="435" t="s">
        <v>73</v>
      </c>
      <c r="F24" s="435" t="s">
        <v>159</v>
      </c>
      <c r="G24" s="435" t="s">
        <v>72</v>
      </c>
      <c r="H24" s="435" t="s">
        <v>73</v>
      </c>
      <c r="I24" s="455"/>
      <c r="J24" s="455"/>
    </row>
    <row r="25" spans="1:10" s="456" customFormat="1">
      <c r="B25" s="437" t="s">
        <v>373</v>
      </c>
      <c r="C25" s="462">
        <v>803</v>
      </c>
      <c r="D25" s="462">
        <v>1104</v>
      </c>
      <c r="E25" s="462">
        <v>6854</v>
      </c>
      <c r="F25" s="462">
        <v>1241</v>
      </c>
      <c r="G25" s="462">
        <v>1095</v>
      </c>
      <c r="H25" s="462">
        <v>6424</v>
      </c>
      <c r="I25" s="455"/>
      <c r="J25" s="455"/>
    </row>
    <row r="26" spans="1:10" s="456" customFormat="1">
      <c r="B26" s="437" t="s">
        <v>374</v>
      </c>
      <c r="C26" s="462">
        <v>1906</v>
      </c>
      <c r="D26" s="462">
        <v>0</v>
      </c>
      <c r="E26" s="462">
        <v>6854</v>
      </c>
      <c r="F26" s="462">
        <v>2336</v>
      </c>
      <c r="G26" s="462">
        <v>0</v>
      </c>
      <c r="H26" s="462">
        <v>6424</v>
      </c>
      <c r="I26" s="455"/>
      <c r="J26" s="455"/>
    </row>
    <row r="27" spans="1:10" s="456" customFormat="1">
      <c r="B27" s="437" t="s">
        <v>375</v>
      </c>
      <c r="C27" s="462">
        <v>803</v>
      </c>
      <c r="D27" s="462">
        <v>7957</v>
      </c>
      <c r="E27" s="462">
        <v>0</v>
      </c>
      <c r="F27" s="462">
        <v>1241</v>
      </c>
      <c r="G27" s="462">
        <v>7519</v>
      </c>
      <c r="H27" s="462">
        <v>0</v>
      </c>
      <c r="I27" s="455"/>
      <c r="J27" s="455"/>
    </row>
    <row r="28" spans="1:10" s="456" customFormat="1">
      <c r="B28" s="437" t="s">
        <v>376</v>
      </c>
      <c r="C28" s="462">
        <v>8760</v>
      </c>
      <c r="D28" s="462">
        <v>0</v>
      </c>
      <c r="E28" s="462">
        <v>0</v>
      </c>
      <c r="F28" s="462">
        <v>8760</v>
      </c>
      <c r="G28" s="462">
        <v>0</v>
      </c>
      <c r="H28" s="462">
        <v>0</v>
      </c>
      <c r="I28" s="455"/>
      <c r="J28" s="455"/>
    </row>
    <row r="29" spans="1:10" s="456" customFormat="1">
      <c r="B29" s="243"/>
      <c r="C29" s="295"/>
      <c r="D29" s="295"/>
      <c r="E29" s="295"/>
      <c r="F29" s="450"/>
      <c r="G29" s="296"/>
      <c r="H29" s="296"/>
      <c r="I29" s="455"/>
      <c r="J29" s="455"/>
    </row>
    <row r="30" spans="1:10" s="456" customFormat="1">
      <c r="B30" s="437"/>
      <c r="C30" s="435" t="s">
        <v>159</v>
      </c>
      <c r="D30" s="435" t="s">
        <v>72</v>
      </c>
      <c r="E30" s="435" t="s">
        <v>73</v>
      </c>
      <c r="F30" s="296"/>
      <c r="G30" s="296"/>
      <c r="H30" s="296"/>
      <c r="I30" s="455"/>
      <c r="J30" s="455"/>
    </row>
    <row r="31" spans="1:10" s="456" customFormat="1" ht="24">
      <c r="B31" s="436" t="s">
        <v>200</v>
      </c>
      <c r="C31" s="213">
        <f>IF('General Assumptions'!C2=1,E$6*E$7*C25+E$6*(1-E$7)*C26+(1-E$6)*E$7*C27+(1-E$6)*(1-E$7)*C28,E$6*E$7*F25+E$6*(1-E$7)*F26+(1-E$6)*E$7*F27+(1-E$6)*(1-E$7)*F28)</f>
        <v>2449.9092000000001</v>
      </c>
      <c r="D31" s="213">
        <f>IF('General Assumptions'!C2=1,E$6*E$7*D25+E$6*(1-E$7)*D26+(1-E$6)*E$7*D27+(1-E$6)*(1-E$7)*D28,E$6*E$7*G25+E$6*(1-E$7)*G26+(1-E$6)*E$7*G27+(1-E$6)*(1-E$7)*G28)</f>
        <v>5153.7708000000011</v>
      </c>
      <c r="E31" s="213">
        <f>IF('General Assumptions'!C2=1,E$6*E$7*E25+E$6*(1-E$7)*E26+(1-E$6)*E$7*E27+(1-E$6)*(1-E$7)*E28,E$6*E$7*H25+E$6*(1-E$7)*H26+(1-E$6)*E$7*H27+(1-E$6)*(1-E$7)*H28)</f>
        <v>1156.32</v>
      </c>
      <c r="F31" s="296"/>
      <c r="G31" s="461"/>
      <c r="H31" s="461"/>
      <c r="I31" s="455"/>
      <c r="J31" s="455"/>
    </row>
    <row r="32" spans="1:10" s="456" customFormat="1" ht="13.5" customHeight="1">
      <c r="A32" s="294"/>
      <c r="B32" s="219"/>
      <c r="C32" s="132"/>
      <c r="D32" s="132"/>
      <c r="E32" s="133"/>
      <c r="F32" s="283"/>
      <c r="G32" s="460"/>
      <c r="H32" s="460"/>
      <c r="I32" s="455"/>
      <c r="J32" s="455"/>
    </row>
    <row r="33" spans="1:10" s="215" customFormat="1">
      <c r="B33" s="520" t="s">
        <v>168</v>
      </c>
      <c r="C33" s="223" t="s">
        <v>2</v>
      </c>
      <c r="D33" s="406">
        <v>7</v>
      </c>
      <c r="E33" s="297"/>
      <c r="F33" s="296"/>
      <c r="G33" s="284"/>
      <c r="H33" s="284"/>
      <c r="I33" s="107"/>
      <c r="J33" s="107"/>
    </row>
    <row r="34" spans="1:10">
      <c r="A34" s="217"/>
      <c r="B34" s="521"/>
      <c r="C34" s="223" t="s">
        <v>3</v>
      </c>
      <c r="D34" s="406">
        <v>7</v>
      </c>
      <c r="E34" s="271"/>
      <c r="F34" s="298"/>
      <c r="G34" s="293"/>
      <c r="H34" s="283"/>
    </row>
    <row r="35" spans="1:10">
      <c r="A35" s="217"/>
      <c r="B35" s="521"/>
      <c r="C35" s="273" t="s">
        <v>13</v>
      </c>
      <c r="D35" s="394">
        <f>IF('General Assumptions'!C3=1,'Monitor Calcs'!D33,'Monitor Calcs'!D34)</f>
        <v>7</v>
      </c>
      <c r="E35" s="271"/>
      <c r="F35" s="298"/>
      <c r="G35" s="293"/>
      <c r="H35" s="283"/>
    </row>
    <row r="36" spans="1:10" s="75" customFormat="1" ht="33" customHeight="1">
      <c r="A36" s="61" t="s">
        <v>236</v>
      </c>
      <c r="B36" s="99"/>
      <c r="C36" s="101"/>
      <c r="D36" s="80"/>
      <c r="E36" s="277"/>
      <c r="F36" s="74"/>
      <c r="G36" s="280"/>
      <c r="H36" s="280"/>
    </row>
    <row r="37" spans="1:10">
      <c r="A37" s="217"/>
      <c r="B37" s="239" t="s">
        <v>70</v>
      </c>
      <c r="C37" s="281" t="s">
        <v>69</v>
      </c>
      <c r="D37" s="281" t="s">
        <v>71</v>
      </c>
      <c r="E37" s="283"/>
      <c r="F37" s="283"/>
      <c r="G37" s="283"/>
      <c r="H37" s="283"/>
    </row>
    <row r="38" spans="1:10">
      <c r="A38" s="222"/>
      <c r="B38" s="191">
        <f>(D15*C31+D21*D31+E31*D21)/1000</f>
        <v>51.636200446800004</v>
      </c>
      <c r="C38" s="191">
        <f>(E15*C31+E21*D31+E31*E21)/1000</f>
        <v>43.990639850400001</v>
      </c>
      <c r="D38" s="191">
        <f>B38-C38</f>
        <v>7.6455605964000029</v>
      </c>
      <c r="E38" s="282"/>
      <c r="F38" s="283"/>
      <c r="G38" s="283"/>
      <c r="H38" s="283"/>
    </row>
    <row r="39" spans="1:10" s="75" customFormat="1" ht="33" customHeight="1">
      <c r="A39" s="61" t="s">
        <v>237</v>
      </c>
      <c r="B39" s="99"/>
      <c r="C39" s="101"/>
      <c r="D39" s="80"/>
      <c r="E39" s="277"/>
      <c r="F39" s="74"/>
      <c r="G39" s="280"/>
      <c r="H39" s="280"/>
    </row>
    <row r="40" spans="1:10" s="217" customFormat="1">
      <c r="B40" s="239" t="s">
        <v>141</v>
      </c>
      <c r="C40" s="191">
        <f>D38*'General Assumptions'!D$65</f>
        <v>11.774163318456004</v>
      </c>
      <c r="D40" s="192" t="s">
        <v>144</v>
      </c>
      <c r="E40" s="129"/>
      <c r="F40" s="129"/>
      <c r="G40" s="220"/>
      <c r="H40" s="220"/>
      <c r="I40" s="220"/>
      <c r="J40" s="220"/>
    </row>
    <row r="41" spans="1:10" s="217" customFormat="1">
      <c r="A41" s="222"/>
      <c r="B41" s="239" t="s">
        <v>142</v>
      </c>
      <c r="C41" s="191">
        <f>C40*D35</f>
        <v>82.419143229192031</v>
      </c>
      <c r="D41" s="192" t="s">
        <v>144</v>
      </c>
      <c r="E41" s="224"/>
      <c r="F41" s="225"/>
      <c r="G41" s="212"/>
      <c r="H41" s="220"/>
      <c r="I41" s="220"/>
      <c r="J41" s="220"/>
    </row>
    <row r="42" spans="1:10" s="75" customFormat="1" ht="21" customHeight="1">
      <c r="A42" s="89"/>
      <c r="B42" s="90"/>
      <c r="C42" s="91"/>
      <c r="D42" s="91"/>
      <c r="E42" s="92"/>
      <c r="F42" s="92"/>
      <c r="G42" s="92"/>
      <c r="H42" s="79"/>
    </row>
    <row r="43" spans="1:10" s="93" customFormat="1" ht="21" customHeight="1">
      <c r="A43" s="60" t="s">
        <v>121</v>
      </c>
      <c r="B43" s="99"/>
      <c r="C43" s="74"/>
      <c r="D43" s="74"/>
      <c r="E43" s="75"/>
      <c r="F43" s="75"/>
      <c r="G43" s="75"/>
      <c r="H43" s="79"/>
    </row>
    <row r="44" spans="1:10" s="203" customFormat="1" ht="12.75" customHeight="1">
      <c r="B44" s="193" t="s">
        <v>89</v>
      </c>
      <c r="C44" s="466" t="s">
        <v>354</v>
      </c>
      <c r="D44" s="194"/>
      <c r="E44" s="194"/>
      <c r="F44" s="167"/>
      <c r="G44" s="226"/>
      <c r="H44" s="226"/>
      <c r="I44" s="226"/>
    </row>
    <row r="45" spans="1:10" s="203" customFormat="1" ht="12" customHeight="1">
      <c r="A45" s="226"/>
      <c r="B45" s="193"/>
      <c r="C45" s="194" t="s">
        <v>355</v>
      </c>
      <c r="D45" s="194"/>
      <c r="E45" s="194"/>
      <c r="F45" s="227"/>
      <c r="G45" s="226"/>
      <c r="H45" s="226"/>
      <c r="I45" s="226"/>
    </row>
    <row r="46" spans="1:10" s="457" customFormat="1" ht="16.5" customHeight="1">
      <c r="A46" s="458"/>
      <c r="B46" s="193" t="s">
        <v>85</v>
      </c>
      <c r="C46" s="194" t="s">
        <v>109</v>
      </c>
      <c r="D46" s="170"/>
      <c r="E46" s="15"/>
      <c r="F46" s="15"/>
      <c r="G46" s="136"/>
      <c r="H46" s="458"/>
      <c r="I46" s="458"/>
    </row>
    <row r="47" spans="1:10" s="457" customFormat="1" ht="12" customHeight="1">
      <c r="A47" s="458"/>
      <c r="B47" s="193"/>
      <c r="C47" s="194" t="s">
        <v>94</v>
      </c>
      <c r="D47" s="170"/>
      <c r="E47" s="15"/>
      <c r="F47" s="15"/>
      <c r="G47" s="136"/>
      <c r="H47" s="458"/>
      <c r="I47" s="458"/>
    </row>
    <row r="48" spans="1:10" s="203" customFormat="1" ht="18.75" customHeight="1">
      <c r="A48" s="226"/>
      <c r="B48" s="193" t="s">
        <v>90</v>
      </c>
      <c r="C48" s="194" t="s">
        <v>92</v>
      </c>
      <c r="D48" s="167"/>
      <c r="E48" s="167"/>
      <c r="F48" s="167"/>
      <c r="G48" s="458"/>
      <c r="H48" s="458"/>
      <c r="I48" s="226"/>
    </row>
    <row r="49" spans="1:12" s="203" customFormat="1" ht="12" customHeight="1">
      <c r="A49" s="226"/>
      <c r="B49" s="228"/>
      <c r="C49" s="194" t="s">
        <v>93</v>
      </c>
      <c r="D49" s="451"/>
      <c r="E49" s="452"/>
      <c r="F49" s="452"/>
      <c r="G49" s="458"/>
      <c r="H49" s="458"/>
      <c r="I49" s="226"/>
    </row>
    <row r="50" spans="1:12" s="203" customFormat="1" ht="18.75" customHeight="1">
      <c r="A50" s="226"/>
      <c r="B50" s="430" t="s">
        <v>91</v>
      </c>
      <c r="C50" s="519" t="s">
        <v>353</v>
      </c>
      <c r="D50" s="519"/>
      <c r="E50" s="519"/>
      <c r="F50" s="519"/>
      <c r="G50" s="519"/>
      <c r="H50" s="519"/>
      <c r="I50" s="226"/>
      <c r="J50" s="226"/>
      <c r="K50" s="226"/>
      <c r="L50" s="226"/>
    </row>
    <row r="51" spans="1:12" ht="18" customHeight="1">
      <c r="C51" s="519"/>
      <c r="D51" s="519"/>
      <c r="E51" s="519"/>
      <c r="F51" s="519"/>
      <c r="G51" s="519"/>
      <c r="H51" s="519"/>
    </row>
  </sheetData>
  <sheetProtection sheet="1" objects="1" scenarios="1"/>
  <mergeCells count="11">
    <mergeCell ref="C50:H51"/>
    <mergeCell ref="E3:E4"/>
    <mergeCell ref="B33:B35"/>
    <mergeCell ref="B3:B4"/>
    <mergeCell ref="B9:B15"/>
    <mergeCell ref="C5:D5"/>
    <mergeCell ref="C3:D3"/>
    <mergeCell ref="B16:B21"/>
    <mergeCell ref="B23:B24"/>
    <mergeCell ref="C23:E23"/>
    <mergeCell ref="F23:H23"/>
  </mergeCells>
  <phoneticPr fontId="12" type="noConversion"/>
  <hyperlinks>
    <hyperlink ref="C44" r:id="rId1"/>
  </hyperlinks>
  <pageMargins left="0.75" right="0.75" top="0.75" bottom="0.75" header="0.5" footer="0.5"/>
  <pageSetup scale="60" orientation="landscape" r:id="rId2"/>
  <headerFooter alignWithMargins="0"/>
  <ignoredErrors>
    <ignoredError sqref="D35 C31:D31 D21:E21 E31 D15:E1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C113CDA2-BA57-4099-878D-21F232B53B4C}">
            <xm:f>'General Assumptions'!$D$3="Residential"</xm:f>
            <x14:dxf>
              <font>
                <color theme="0" tint="-0.24994659260841701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1" id="{AC40F170-C4A2-4B41-B367-33E6D98A6370}">
            <xm:f>'General Assumptions'!$D$3="Commercial"</xm:f>
            <x14:dxf>
              <font>
                <color theme="0" tint="-0.24994659260841701"/>
              </font>
            </x14:dxf>
          </x14:cfRule>
          <xm:sqref>D4</xm:sqref>
        </x14:conditionalFormatting>
        <x14:conditionalFormatting xmlns:xm="http://schemas.microsoft.com/office/excel/2006/main">
          <x14:cfRule type="expression" priority="19" stopIfTrue="1" id="{30E8270B-3DF2-4E54-A528-84806BE12067}">
            <xm:f>INPUTS!$C$15=0</xm:f>
            <x14:dxf>
              <font>
                <color theme="0" tint="-0.14996795556505021"/>
              </font>
            </x14:dxf>
          </x14:cfRule>
          <xm:sqref>B3:E5 B33:D35 B40:D41 B9:E15 C17:C20 B16:C16 C21:E21 B37:D38 B30:E31 F23 C23</xm:sqref>
        </x14:conditionalFormatting>
        <x14:conditionalFormatting xmlns:xm="http://schemas.microsoft.com/office/excel/2006/main">
          <x14:cfRule type="expression" priority="17" stopIfTrue="1" id="{A81DECFA-D26B-4B50-A4B9-43DA9255B1E6}">
            <xm:f>INPUTS!$C$15=0</xm:f>
            <x14:dxf>
              <font>
                <color theme="0" tint="-0.14996795556505021"/>
              </font>
            </x14:dxf>
          </x14:cfRule>
          <xm:sqref>D16:E20</xm:sqref>
        </x14:conditionalFormatting>
        <x14:conditionalFormatting xmlns:xm="http://schemas.microsoft.com/office/excel/2006/main">
          <x14:cfRule type="expression" priority="9" stopIfTrue="1" id="{9598A457-8A01-4698-964C-C068F5282E32}">
            <xm:f>INPUTS!$C$15=0</xm:f>
            <x14:dxf>
              <font>
                <color theme="0" tint="-0.14996795556505021"/>
              </font>
            </x14:dxf>
          </x14:cfRule>
          <xm:sqref>B6:E7</xm:sqref>
        </x14:conditionalFormatting>
        <x14:conditionalFormatting xmlns:xm="http://schemas.microsoft.com/office/excel/2006/main">
          <x14:cfRule type="expression" priority="6" stopIfTrue="1" id="{ED7DCA72-1863-465D-A7B1-159B819A028B}">
            <xm:f>INPUTS!$C$15=0</xm:f>
            <x14:dxf>
              <font>
                <color theme="0" tint="-0.14996795556505021"/>
              </font>
            </x14:dxf>
          </x14:cfRule>
          <xm:sqref>B23:B28</xm:sqref>
        </x14:conditionalFormatting>
        <x14:conditionalFormatting xmlns:xm="http://schemas.microsoft.com/office/excel/2006/main">
          <x14:cfRule type="expression" priority="4" id="{8204B915-F8B8-4AEA-8C18-5C6CAAA1EA06}">
            <xm:f>'General Assumptions'!$D$3="Commercial"</xm:f>
            <x14:dxf>
              <font>
                <color theme="0" tint="-0.24994659260841701"/>
              </font>
            </x14:dxf>
          </x14:cfRule>
          <xm:sqref>F24:H28 F23</xm:sqref>
        </x14:conditionalFormatting>
        <x14:conditionalFormatting xmlns:xm="http://schemas.microsoft.com/office/excel/2006/main">
          <x14:cfRule type="expression" priority="3" stopIfTrue="1" id="{30DF00A4-F75B-48B4-92AA-7B31B4462FAD}">
            <xm:f>INPUTS!$C$15=0</xm:f>
            <x14:dxf>
              <font>
                <color theme="0" tint="-0.14996795556505021"/>
              </font>
            </x14:dxf>
          </x14:cfRule>
          <xm:sqref>F24:H28</xm:sqref>
        </x14:conditionalFormatting>
        <x14:conditionalFormatting xmlns:xm="http://schemas.microsoft.com/office/excel/2006/main">
          <x14:cfRule type="expression" priority="2" id="{732708A7-034B-4C37-90F5-F6C50747C234}">
            <xm:f>'General Assumptions'!$D$3="Residential"</xm:f>
            <x14:dxf>
              <font>
                <color theme="0" tint="-0.24994659260841701"/>
              </font>
            </x14:dxf>
          </x14:cfRule>
          <xm:sqref>C24:E28 C23</xm:sqref>
        </x14:conditionalFormatting>
        <x14:conditionalFormatting xmlns:xm="http://schemas.microsoft.com/office/excel/2006/main">
          <x14:cfRule type="expression" priority="1" stopIfTrue="1" id="{10A59CF6-DC82-4EF9-AB23-49AE1DA99AFB}">
            <xm:f>INPUTS!$C$15=0</xm:f>
            <x14:dxf>
              <font>
                <color theme="0" tint="-0.14996795556505021"/>
              </font>
            </x14:dxf>
          </x14:cfRule>
          <xm:sqref>C24:E28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34"/>
  <sheetViews>
    <sheetView showGridLines="0" showRowColHeaders="0" zoomScaleNormal="100" workbookViewId="0">
      <selection activeCell="A3" sqref="A3"/>
    </sheetView>
  </sheetViews>
  <sheetFormatPr defaultColWidth="27.140625" defaultRowHeight="12"/>
  <cols>
    <col min="1" max="1" width="4.7109375" style="129" customWidth="1"/>
    <col min="2" max="2" width="26.7109375" style="129" customWidth="1"/>
    <col min="3" max="3" width="18.85546875" style="129" customWidth="1"/>
    <col min="4" max="5" width="18" style="129" customWidth="1"/>
    <col min="6" max="7" width="27.140625" style="129"/>
    <col min="8" max="8" width="33" style="129" customWidth="1"/>
    <col min="9" max="16384" width="27.140625" style="129"/>
  </cols>
  <sheetData>
    <row r="1" spans="1:13" s="104" customFormat="1" ht="30" customHeight="1">
      <c r="A1" s="98" t="s">
        <v>238</v>
      </c>
      <c r="B1" s="120"/>
      <c r="C1" s="121"/>
      <c r="D1" s="121"/>
      <c r="F1" s="200"/>
      <c r="G1" s="214"/>
      <c r="H1" s="172"/>
      <c r="I1" s="172"/>
    </row>
    <row r="2" spans="1:13" s="215" customFormat="1" ht="22.5" customHeight="1">
      <c r="A2" s="61" t="s">
        <v>190</v>
      </c>
      <c r="B2" s="187"/>
      <c r="C2" s="124"/>
      <c r="D2" s="129"/>
      <c r="E2" s="129"/>
      <c r="F2" s="214"/>
      <c r="G2" s="214"/>
      <c r="H2" s="172"/>
      <c r="I2" s="172"/>
      <c r="J2" s="107"/>
      <c r="K2" s="107"/>
      <c r="L2" s="107"/>
      <c r="M2" s="107"/>
    </row>
    <row r="3" spans="1:13" s="215" customFormat="1">
      <c r="A3" s="127"/>
      <c r="B3" s="208"/>
      <c r="C3" s="432" t="s">
        <v>191</v>
      </c>
      <c r="D3" s="432" t="s">
        <v>377</v>
      </c>
      <c r="E3" s="129"/>
      <c r="F3" s="107"/>
      <c r="G3" s="107"/>
      <c r="H3" s="107"/>
      <c r="I3" s="107"/>
      <c r="J3" s="107"/>
      <c r="K3" s="107"/>
      <c r="L3" s="107"/>
    </row>
    <row r="4" spans="1:13" s="456" customFormat="1">
      <c r="A4" s="127"/>
      <c r="B4" s="447" t="s">
        <v>189</v>
      </c>
      <c r="C4" s="462" t="s">
        <v>365</v>
      </c>
      <c r="D4" s="462" t="str">
        <f>INPUTS!D17</f>
        <v xml:space="preserve">45.0 - 49.9 inches </v>
      </c>
      <c r="E4" s="129"/>
      <c r="F4" s="455"/>
      <c r="G4" s="455"/>
      <c r="H4" s="455"/>
      <c r="I4" s="455"/>
      <c r="J4" s="455"/>
      <c r="K4" s="455"/>
      <c r="L4" s="455"/>
    </row>
    <row r="5" spans="1:13" s="215" customFormat="1" ht="12" customHeight="1">
      <c r="A5" s="127"/>
      <c r="B5" s="433" t="s">
        <v>378</v>
      </c>
      <c r="C5" s="216">
        <v>24</v>
      </c>
      <c r="D5" s="216">
        <f>INPUTS!E17</f>
        <v>24</v>
      </c>
      <c r="E5" s="129"/>
      <c r="F5" s="107"/>
      <c r="G5" s="107"/>
      <c r="H5" s="107"/>
      <c r="I5" s="107"/>
      <c r="J5" s="107"/>
      <c r="K5" s="107"/>
      <c r="L5" s="107"/>
    </row>
    <row r="6" spans="1:13" s="215" customFormat="1" ht="12" customHeight="1">
      <c r="A6" s="127"/>
      <c r="B6" s="433" t="s">
        <v>379</v>
      </c>
      <c r="C6" s="216">
        <v>0</v>
      </c>
      <c r="D6" s="216">
        <f>INPUTS!F17</f>
        <v>0</v>
      </c>
      <c r="E6" s="129"/>
      <c r="F6" s="107"/>
      <c r="G6" s="107"/>
      <c r="H6" s="107"/>
      <c r="I6" s="107"/>
      <c r="J6" s="107"/>
      <c r="K6" s="107"/>
      <c r="L6" s="107"/>
    </row>
    <row r="7" spans="1:13" s="75" customFormat="1" ht="33" customHeight="1">
      <c r="A7" s="61" t="s">
        <v>167</v>
      </c>
      <c r="B7" s="99"/>
      <c r="C7" s="101"/>
      <c r="D7" s="102"/>
      <c r="E7" s="78"/>
      <c r="F7" s="201"/>
      <c r="G7" s="229"/>
      <c r="H7" s="79"/>
      <c r="I7" s="79"/>
    </row>
    <row r="8" spans="1:13" ht="12" customHeight="1">
      <c r="A8" s="217"/>
      <c r="B8" s="522" t="s">
        <v>158</v>
      </c>
      <c r="C8" s="446" t="s">
        <v>372</v>
      </c>
      <c r="D8" s="445" t="s">
        <v>70</v>
      </c>
      <c r="E8" s="445" t="s">
        <v>69</v>
      </c>
      <c r="F8" s="199"/>
      <c r="G8" s="229"/>
    </row>
    <row r="9" spans="1:13" ht="12" customHeight="1">
      <c r="A9" s="217"/>
      <c r="B9" s="528"/>
      <c r="C9" s="323" t="s">
        <v>363</v>
      </c>
      <c r="D9" s="216">
        <v>54.58</v>
      </c>
      <c r="E9" s="216">
        <v>37.270000000000003</v>
      </c>
    </row>
    <row r="10" spans="1:13" ht="12" customHeight="1">
      <c r="A10" s="217"/>
      <c r="B10" s="528"/>
      <c r="C10" s="323" t="s">
        <v>364</v>
      </c>
      <c r="D10" s="216">
        <v>93.32</v>
      </c>
      <c r="E10" s="216">
        <v>65.75</v>
      </c>
      <c r="F10" s="232"/>
      <c r="G10" s="211"/>
    </row>
    <row r="11" spans="1:13" ht="12" customHeight="1">
      <c r="A11" s="459"/>
      <c r="B11" s="528"/>
      <c r="C11" s="323" t="s">
        <v>365</v>
      </c>
      <c r="D11" s="216">
        <v>120.84</v>
      </c>
      <c r="E11" s="216">
        <v>79.33</v>
      </c>
    </row>
    <row r="12" spans="1:13" ht="12" customHeight="1">
      <c r="A12" s="459"/>
      <c r="B12" s="528"/>
      <c r="C12" s="323" t="s">
        <v>366</v>
      </c>
      <c r="D12" s="216">
        <v>152.18</v>
      </c>
      <c r="E12" s="216">
        <v>104.19</v>
      </c>
      <c r="F12" s="232"/>
      <c r="G12" s="211"/>
    </row>
    <row r="13" spans="1:13" ht="12" customHeight="1">
      <c r="A13" s="459"/>
      <c r="B13" s="529"/>
      <c r="C13" s="323" t="s">
        <v>13</v>
      </c>
      <c r="D13" s="464">
        <f>VLOOKUP(D4,$C$9:$D$12,2,FALSE)</f>
        <v>120.84</v>
      </c>
      <c r="E13" s="464">
        <f>VLOOKUP(D4,$C$9:$E$12,3,FALSE)</f>
        <v>79.33</v>
      </c>
      <c r="F13" s="232"/>
      <c r="G13" s="211"/>
    </row>
    <row r="14" spans="1:13" ht="12" customHeight="1">
      <c r="A14" s="459"/>
      <c r="B14" s="522" t="s">
        <v>368</v>
      </c>
      <c r="C14" s="323" t="s">
        <v>363</v>
      </c>
      <c r="D14" s="463">
        <v>0.30599999999999999</v>
      </c>
      <c r="E14" s="468">
        <v>0.29299999999999998</v>
      </c>
    </row>
    <row r="15" spans="1:13" ht="12" customHeight="1">
      <c r="A15" s="459"/>
      <c r="B15" s="528"/>
      <c r="C15" s="323" t="s">
        <v>364</v>
      </c>
      <c r="D15" s="463">
        <v>0.36599999999999999</v>
      </c>
      <c r="E15" s="463">
        <v>0.315</v>
      </c>
      <c r="F15" s="232"/>
      <c r="G15" s="211"/>
    </row>
    <row r="16" spans="1:13" ht="12" customHeight="1">
      <c r="A16" s="459"/>
      <c r="B16" s="528"/>
      <c r="C16" s="323" t="s">
        <v>365</v>
      </c>
      <c r="D16" s="463">
        <v>0.40200000000000002</v>
      </c>
      <c r="E16" s="463">
        <v>0.32600000000000001</v>
      </c>
    </row>
    <row r="17" spans="1:13" ht="12" customHeight="1">
      <c r="A17" s="459"/>
      <c r="B17" s="528"/>
      <c r="C17" s="323" t="s">
        <v>366</v>
      </c>
      <c r="D17" s="463">
        <v>0.38600000000000001</v>
      </c>
      <c r="E17" s="463">
        <v>0.33300000000000002</v>
      </c>
      <c r="F17" s="232"/>
      <c r="G17" s="211"/>
    </row>
    <row r="18" spans="1:13" ht="12" customHeight="1">
      <c r="A18" s="459"/>
      <c r="B18" s="529"/>
      <c r="C18" s="323" t="s">
        <v>13</v>
      </c>
      <c r="D18" s="465">
        <f>VLOOKUP(D4,$C$14:$D$17,2,FALSE)</f>
        <v>0.40200000000000002</v>
      </c>
      <c r="E18" s="465">
        <f>VLOOKUP(D4,$C$14:$E$17,3,FALSE)</f>
        <v>0.32600000000000001</v>
      </c>
      <c r="F18" s="232"/>
      <c r="G18" s="211"/>
    </row>
    <row r="19" spans="1:13" s="217" customFormat="1" ht="12.75">
      <c r="A19" s="127"/>
      <c r="B19" s="202"/>
      <c r="C19" s="187"/>
      <c r="D19" s="187"/>
      <c r="E19" s="187"/>
      <c r="F19" s="206"/>
      <c r="G19" s="205"/>
      <c r="H19" s="210"/>
      <c r="I19" s="210"/>
      <c r="J19" s="210"/>
      <c r="K19" s="210"/>
      <c r="L19" s="210"/>
      <c r="M19" s="210"/>
    </row>
    <row r="20" spans="1:13">
      <c r="A20" s="217"/>
      <c r="B20" s="209" t="s">
        <v>159</v>
      </c>
      <c r="C20" s="213">
        <f>D5*365</f>
        <v>8760</v>
      </c>
      <c r="F20" s="221"/>
    </row>
    <row r="21" spans="1:13">
      <c r="A21" s="217"/>
      <c r="B21" s="209" t="s">
        <v>369</v>
      </c>
      <c r="C21" s="213">
        <f>D6*365</f>
        <v>0</v>
      </c>
    </row>
    <row r="22" spans="1:13">
      <c r="A22" s="217"/>
      <c r="B22" s="233" t="s">
        <v>168</v>
      </c>
      <c r="C22" s="396">
        <v>4</v>
      </c>
      <c r="D22" s="351"/>
    </row>
    <row r="23" spans="1:13" s="75" customFormat="1" ht="33" customHeight="1">
      <c r="A23" s="61" t="s">
        <v>236</v>
      </c>
      <c r="B23" s="99"/>
      <c r="C23" s="101"/>
      <c r="D23" s="80"/>
      <c r="E23" s="78"/>
      <c r="G23" s="79"/>
      <c r="H23" s="79"/>
      <c r="I23" s="79"/>
    </row>
    <row r="24" spans="1:13">
      <c r="A24" s="217"/>
      <c r="B24" s="141" t="s">
        <v>70</v>
      </c>
      <c r="C24" s="431" t="s">
        <v>69</v>
      </c>
      <c r="D24" s="431" t="s">
        <v>71</v>
      </c>
    </row>
    <row r="25" spans="1:13">
      <c r="A25" s="222"/>
      <c r="B25" s="191">
        <f>(D13*C20+D18*C21)/1000</f>
        <v>1058.5584000000001</v>
      </c>
      <c r="C25" s="191">
        <f>(E13*C20+E18*C21)/1000</f>
        <v>694.93079999999998</v>
      </c>
      <c r="D25" s="191">
        <f>B25-C25</f>
        <v>363.62760000000014</v>
      </c>
      <c r="E25" s="105"/>
    </row>
    <row r="26" spans="1:13" s="75" customFormat="1" ht="33" customHeight="1">
      <c r="A26" s="61" t="s">
        <v>237</v>
      </c>
      <c r="B26" s="99"/>
      <c r="C26" s="101"/>
      <c r="D26" s="80"/>
      <c r="E26" s="78"/>
      <c r="G26" s="79"/>
      <c r="H26" s="79"/>
      <c r="I26" s="79"/>
    </row>
    <row r="27" spans="1:13" s="217" customFormat="1">
      <c r="B27" s="141" t="s">
        <v>141</v>
      </c>
      <c r="C27" s="191">
        <f>D25*'General Assumptions'!D$65</f>
        <v>559.9865040000002</v>
      </c>
      <c r="D27" s="192" t="s">
        <v>144</v>
      </c>
      <c r="E27" s="129"/>
      <c r="F27" s="129"/>
      <c r="G27" s="220"/>
      <c r="H27" s="220"/>
      <c r="I27" s="220"/>
      <c r="J27" s="220"/>
      <c r="K27" s="220"/>
      <c r="L27" s="220"/>
      <c r="M27" s="220"/>
    </row>
    <row r="28" spans="1:13" s="217" customFormat="1">
      <c r="A28" s="222"/>
      <c r="B28" s="141" t="s">
        <v>142</v>
      </c>
      <c r="C28" s="191">
        <f>C27*C22</f>
        <v>2239.9460160000008</v>
      </c>
      <c r="D28" s="192" t="s">
        <v>144</v>
      </c>
      <c r="E28" s="224"/>
      <c r="F28" s="225"/>
      <c r="G28" s="212"/>
      <c r="H28" s="220"/>
      <c r="I28" s="220"/>
      <c r="J28" s="220"/>
      <c r="K28" s="220"/>
      <c r="L28" s="220"/>
      <c r="M28" s="220"/>
    </row>
    <row r="29" spans="1:13" s="75" customFormat="1" ht="21" customHeight="1">
      <c r="A29" s="89"/>
      <c r="B29" s="90"/>
      <c r="C29" s="91"/>
      <c r="D29" s="91"/>
      <c r="E29" s="92"/>
      <c r="F29" s="92"/>
      <c r="G29" s="92"/>
      <c r="H29" s="79"/>
      <c r="I29" s="79"/>
    </row>
    <row r="30" spans="1:13" s="93" customFormat="1" ht="21" customHeight="1">
      <c r="A30" s="60" t="s">
        <v>121</v>
      </c>
      <c r="B30" s="99"/>
      <c r="C30" s="74"/>
      <c r="D30" s="74"/>
      <c r="E30" s="75"/>
      <c r="F30" s="75"/>
      <c r="G30" s="75"/>
      <c r="H30" s="79"/>
      <c r="I30" s="79"/>
    </row>
    <row r="31" spans="1:13" s="203" customFormat="1" ht="12.75" customHeight="1">
      <c r="B31" s="193" t="s">
        <v>89</v>
      </c>
      <c r="C31" s="466" t="s">
        <v>354</v>
      </c>
      <c r="D31" s="389"/>
      <c r="E31" s="167"/>
      <c r="F31" s="167"/>
      <c r="G31" s="226"/>
      <c r="H31" s="226"/>
      <c r="I31" s="226"/>
      <c r="J31" s="226"/>
      <c r="K31" s="226"/>
      <c r="L31" s="226"/>
    </row>
    <row r="32" spans="1:13" s="203" customFormat="1" ht="12" customHeight="1">
      <c r="A32" s="226"/>
      <c r="B32" s="193"/>
      <c r="C32" s="467" t="s">
        <v>355</v>
      </c>
      <c r="D32"/>
      <c r="E32" s="227"/>
      <c r="F32" s="227"/>
      <c r="G32" s="226"/>
      <c r="H32" s="226"/>
      <c r="I32" s="226"/>
      <c r="J32" s="226"/>
      <c r="K32" s="226"/>
      <c r="L32" s="226"/>
    </row>
    <row r="33" spans="1:12" s="203" customFormat="1" ht="18.75" customHeight="1">
      <c r="A33" s="226"/>
      <c r="B33" s="193" t="s">
        <v>91</v>
      </c>
      <c r="C33" s="514" t="s">
        <v>312</v>
      </c>
      <c r="D33" s="515"/>
      <c r="E33" s="515"/>
      <c r="F33" s="515"/>
      <c r="G33" s="515"/>
      <c r="H33" s="515"/>
      <c r="I33" s="226"/>
      <c r="J33" s="226"/>
      <c r="K33" s="226"/>
      <c r="L33" s="226"/>
    </row>
    <row r="34" spans="1:12">
      <c r="C34" s="352"/>
      <c r="E34" s="350"/>
    </row>
  </sheetData>
  <sheetProtection sheet="1" objects="1" scenarios="1"/>
  <mergeCells count="3">
    <mergeCell ref="C33:H33"/>
    <mergeCell ref="B8:B13"/>
    <mergeCell ref="B14:B18"/>
  </mergeCells>
  <hyperlinks>
    <hyperlink ref="C33:H33" r:id="rId1" display="- &quot;Efficiency Improvements in U.S. Office Equipment: Expected Policy Impacts and Uncertainties&quot;, Koomey, Cramer, Piette, Eto. Lawrence Berkeley National Laboratory. 1995. Table 3."/>
    <hyperlink ref="C31" r:id="rId2"/>
    <hyperlink ref="C32" r:id="rId3"/>
  </hyperlinks>
  <pageMargins left="0.75" right="0.75" top="0.75" bottom="0.75" header="0.5" footer="0.5"/>
  <pageSetup scale="60" orientation="landscape" r:id="rId4"/>
  <headerFooter alignWithMargins="0"/>
  <ignoredErrors>
    <ignoredError sqref="C20:C21 D18:E18 D13:E1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0A6ED796-C977-4927-9C43-5380893C98B3}">
            <xm:f>INPUTS!$C$17=0</xm:f>
            <x14:dxf>
              <font>
                <color theme="0" tint="-0.14996795556505021"/>
              </font>
            </x14:dxf>
          </x14:cfRule>
          <xm:sqref>B3:D3 B27:D28 B20:C22 C18:E18 C13:E13 B24:D25 B14 D9:E12 D14:E18</xm:sqref>
        </x14:conditionalFormatting>
        <x14:conditionalFormatting xmlns:xm="http://schemas.microsoft.com/office/excel/2006/main">
          <x14:cfRule type="expression" priority="21" id="{1DD41D2D-AE2D-4914-B2A8-26A247F1375C}">
            <xm:f>INPUTS!$C$17=0</xm:f>
            <x14:dxf>
              <font>
                <color theme="0" tint="-0.14996795556505021"/>
              </font>
            </x14:dxf>
          </x14:cfRule>
          <xm:sqref>B5:B6</xm:sqref>
        </x14:conditionalFormatting>
        <x14:conditionalFormatting xmlns:xm="http://schemas.microsoft.com/office/excel/2006/main">
          <x14:cfRule type="expression" priority="20" id="{B8835DBB-0710-4285-9A8B-BBACCFAC8EB8}">
            <xm:f>INPUTS!$C$17=0</xm:f>
            <x14:dxf>
              <font>
                <color theme="0" tint="-0.14996795556505021"/>
              </font>
            </x14:dxf>
          </x14:cfRule>
          <xm:sqref>C5:C6</xm:sqref>
        </x14:conditionalFormatting>
        <x14:conditionalFormatting xmlns:xm="http://schemas.microsoft.com/office/excel/2006/main">
          <x14:cfRule type="expression" priority="19" id="{0977FA7A-729B-47D9-AF34-D8C53A842353}">
            <xm:f>INPUTS!$C$17=0</xm:f>
            <x14:dxf>
              <font>
                <color theme="0" tint="-0.14996795556505021"/>
              </font>
            </x14:dxf>
          </x14:cfRule>
          <xm:sqref>D5:D6</xm:sqref>
        </x14:conditionalFormatting>
        <x14:conditionalFormatting xmlns:xm="http://schemas.microsoft.com/office/excel/2006/main">
          <x14:cfRule type="expression" priority="7" id="{537F15B3-E421-418D-8B77-F774E76A71AF}">
            <xm:f>INPUTS!$C$17=0</xm:f>
            <x14:dxf>
              <font>
                <color theme="0" tint="-0.14996795556505021"/>
              </font>
            </x14:dxf>
          </x14:cfRule>
          <xm:sqref>C9:C10</xm:sqref>
        </x14:conditionalFormatting>
        <x14:conditionalFormatting xmlns:xm="http://schemas.microsoft.com/office/excel/2006/main">
          <x14:cfRule type="expression" priority="11" id="{5EF5CE22-2F9F-4A60-9640-0EE8D2D5DA2B}">
            <xm:f>INPUTS!$C$17=0</xm:f>
            <x14:dxf>
              <font>
                <color theme="0" tint="-0.14996795556505021"/>
              </font>
            </x14:dxf>
          </x14:cfRule>
          <xm:sqref>B8:E8</xm:sqref>
        </x14:conditionalFormatting>
        <x14:conditionalFormatting xmlns:xm="http://schemas.microsoft.com/office/excel/2006/main">
          <x14:cfRule type="expression" priority="5" id="{A7E4B518-1CAA-4395-86F6-6309B8856A38}">
            <xm:f>INPUTS!$C$17=0</xm:f>
            <x14:dxf>
              <font>
                <color theme="0" tint="-0.14996795556505021"/>
              </font>
            </x14:dxf>
          </x14:cfRule>
          <xm:sqref>C11:C12</xm:sqref>
        </x14:conditionalFormatting>
        <x14:conditionalFormatting xmlns:xm="http://schemas.microsoft.com/office/excel/2006/main">
          <x14:cfRule type="expression" priority="10" id="{C2CC0C6D-0D54-49C3-8D76-24A436720AB7}">
            <xm:f>INPUTS!$C$17=0</xm:f>
            <x14:dxf>
              <font>
                <color theme="0" tint="-0.14996795556505021"/>
              </font>
            </x14:dxf>
          </x14:cfRule>
          <xm:sqref>B4</xm:sqref>
        </x14:conditionalFormatting>
        <x14:conditionalFormatting xmlns:xm="http://schemas.microsoft.com/office/excel/2006/main">
          <x14:cfRule type="expression" priority="4" id="{C32BEBC4-0C4C-4FBD-BF82-FAF30216E247}">
            <xm:f>INPUTS!$C$17=0</xm:f>
            <x14:dxf>
              <font>
                <color theme="0" tint="-0.14996795556505021"/>
              </font>
            </x14:dxf>
          </x14:cfRule>
          <xm:sqref>C14:C15</xm:sqref>
        </x14:conditionalFormatting>
        <x14:conditionalFormatting xmlns:xm="http://schemas.microsoft.com/office/excel/2006/main">
          <x14:cfRule type="expression" priority="3" id="{E53171C5-156D-4C40-82A7-C64EDB0A70C0}">
            <xm:f>INPUTS!$C$17=0</xm:f>
            <x14:dxf>
              <font>
                <color theme="0" tint="-0.14996795556505021"/>
              </font>
            </x14:dxf>
          </x14:cfRule>
          <xm:sqref>C16:C17</xm:sqref>
        </x14:conditionalFormatting>
        <x14:conditionalFormatting xmlns:xm="http://schemas.microsoft.com/office/excel/2006/main">
          <x14:cfRule type="expression" priority="2" id="{9A05BCAA-BED2-4CBC-85BC-3ABAB2AE8882}">
            <xm:f>INPUTS!$C$17=0</xm:f>
            <x14:dxf>
              <font>
                <color theme="0" tint="-0.14996795556505021"/>
              </font>
            </x14:dxf>
          </x14:cfRule>
          <xm:sqref>D4</xm:sqref>
        </x14:conditionalFormatting>
        <x14:conditionalFormatting xmlns:xm="http://schemas.microsoft.com/office/excel/2006/main">
          <x14:cfRule type="expression" priority="1" id="{A8BAC97F-7AC9-47AD-9A9B-7D38F2D884C6}">
            <xm:f>INPUTS!$C$17=0</xm:f>
            <x14:dxf>
              <font>
                <color theme="0" tint="-0.14996795556505021"/>
              </font>
            </x14:dxf>
          </x14:cfRule>
          <xm:sqref>C4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2"/>
  <sheetViews>
    <sheetView showGridLines="0" showRowColHeaders="0" zoomScaleNormal="100" zoomScaleSheetLayoutView="85" workbookViewId="0">
      <selection activeCell="A3" sqref="A3"/>
    </sheetView>
  </sheetViews>
  <sheetFormatPr defaultColWidth="27.28515625" defaultRowHeight="12"/>
  <cols>
    <col min="1" max="1" width="4.7109375" style="134" customWidth="1"/>
    <col min="2" max="3" width="15.7109375" style="130" customWidth="1"/>
    <col min="4" max="4" width="15.7109375" style="131" customWidth="1"/>
    <col min="5" max="5" width="15.7109375" style="108" customWidth="1"/>
    <col min="6" max="8" width="15.7109375" style="128" customWidth="1"/>
    <col min="9" max="9" width="15.7109375" style="138" customWidth="1"/>
    <col min="10" max="11" width="15.7109375" style="114" customWidth="1"/>
    <col min="12" max="13" width="27.28515625" style="114" customWidth="1"/>
    <col min="14" max="16384" width="27.28515625" style="108"/>
  </cols>
  <sheetData>
    <row r="1" spans="1:13" s="104" customFormat="1" ht="30" customHeight="1">
      <c r="A1" s="98" t="s">
        <v>166</v>
      </c>
      <c r="B1" s="120"/>
      <c r="C1" s="120"/>
      <c r="D1" s="121"/>
      <c r="E1" s="121"/>
    </row>
    <row r="2" spans="1:13" s="75" customFormat="1" ht="23.1" customHeight="1">
      <c r="A2" s="61" t="s">
        <v>167</v>
      </c>
      <c r="B2" s="176"/>
      <c r="C2" s="176"/>
      <c r="D2" s="180"/>
      <c r="E2" s="181"/>
      <c r="F2" s="178"/>
      <c r="G2" s="174"/>
      <c r="H2" s="79"/>
      <c r="I2" s="79"/>
    </row>
    <row r="3" spans="1:13" ht="12.75">
      <c r="B3" s="537" t="s">
        <v>171</v>
      </c>
      <c r="C3" s="536"/>
      <c r="D3" s="535"/>
      <c r="E3" s="189" t="s">
        <v>70</v>
      </c>
      <c r="F3" s="189" t="s">
        <v>69</v>
      </c>
      <c r="G3" s="108"/>
      <c r="H3" s="108"/>
      <c r="I3" s="108"/>
      <c r="J3" s="108"/>
    </row>
    <row r="4" spans="1:13" ht="12" customHeight="1">
      <c r="B4" s="538"/>
      <c r="C4" s="539" t="s">
        <v>172</v>
      </c>
      <c r="D4" s="198" t="s">
        <v>165</v>
      </c>
      <c r="E4" s="300">
        <v>3.2</v>
      </c>
      <c r="F4" s="300">
        <v>2</v>
      </c>
      <c r="I4" s="108"/>
      <c r="J4" s="108"/>
    </row>
    <row r="5" spans="1:13">
      <c r="B5" s="538"/>
      <c r="C5" s="540"/>
      <c r="D5" s="198" t="s">
        <v>174</v>
      </c>
      <c r="E5" s="300">
        <v>5</v>
      </c>
      <c r="F5" s="300">
        <v>3</v>
      </c>
      <c r="G5" s="108"/>
      <c r="H5" s="108"/>
      <c r="I5" s="108"/>
      <c r="J5" s="108"/>
    </row>
    <row r="6" spans="1:13" ht="12.75">
      <c r="B6" s="538"/>
      <c r="C6" s="534" t="s">
        <v>169</v>
      </c>
      <c r="D6" s="535"/>
      <c r="E6" s="300">
        <v>3.9</v>
      </c>
      <c r="F6" s="300">
        <v>2.5</v>
      </c>
      <c r="G6" s="108"/>
      <c r="H6" s="108"/>
      <c r="I6" s="108"/>
      <c r="J6" s="108"/>
    </row>
    <row r="8" spans="1:13" ht="12" customHeight="1">
      <c r="A8" s="179"/>
      <c r="B8" s="501" t="s">
        <v>179</v>
      </c>
      <c r="C8" s="502"/>
      <c r="D8" s="299">
        <v>8760</v>
      </c>
      <c r="F8" s="108"/>
      <c r="G8" s="108"/>
      <c r="H8" s="107"/>
      <c r="I8" s="107"/>
      <c r="J8" s="107"/>
      <c r="K8" s="107"/>
      <c r="L8" s="107"/>
      <c r="M8" s="107"/>
    </row>
    <row r="9" spans="1:13" ht="12" customHeight="1">
      <c r="A9" s="179"/>
      <c r="B9" s="501" t="s">
        <v>168</v>
      </c>
      <c r="C9" s="502"/>
      <c r="D9" s="394">
        <v>7</v>
      </c>
      <c r="F9" s="108"/>
      <c r="G9" s="108"/>
      <c r="H9" s="107"/>
      <c r="I9" s="107"/>
      <c r="J9" s="107"/>
      <c r="K9" s="107"/>
      <c r="L9" s="107"/>
      <c r="M9" s="107"/>
    </row>
    <row r="10" spans="1:13" s="75" customFormat="1" ht="33" customHeight="1">
      <c r="A10" s="61" t="s">
        <v>173</v>
      </c>
      <c r="B10" s="176"/>
      <c r="C10" s="176"/>
      <c r="D10" s="177"/>
      <c r="E10" s="181"/>
      <c r="H10" s="79"/>
      <c r="I10" s="79"/>
    </row>
    <row r="11" spans="1:13">
      <c r="A11" s="179"/>
      <c r="B11" s="190"/>
      <c r="C11" s="141" t="s">
        <v>70</v>
      </c>
      <c r="D11" s="141" t="s">
        <v>69</v>
      </c>
      <c r="E11" s="141" t="s">
        <v>71</v>
      </c>
      <c r="F11" s="175"/>
      <c r="G11" s="108"/>
      <c r="H11" s="108"/>
      <c r="I11" s="107"/>
      <c r="J11" s="107"/>
      <c r="K11" s="107"/>
      <c r="L11" s="107"/>
      <c r="M11" s="107"/>
    </row>
    <row r="12" spans="1:13">
      <c r="A12" s="182"/>
      <c r="B12" s="196" t="s">
        <v>172</v>
      </c>
      <c r="C12" s="191">
        <f>IF(INPUTS!D19="Fast ethernet (10/100 base-T)",E4,E5)/1000*D8</f>
        <v>28.032</v>
      </c>
      <c r="D12" s="191">
        <f>IF(INPUTS!D19="Fast ethernet (10/100 base-T)",F4,F5)/1000*D8</f>
        <v>17.52</v>
      </c>
      <c r="E12" s="191">
        <f>C12-D12</f>
        <v>10.512</v>
      </c>
      <c r="F12" s="175"/>
      <c r="G12" s="108"/>
      <c r="H12" s="108"/>
      <c r="I12" s="107"/>
      <c r="J12" s="107"/>
      <c r="K12" s="107"/>
      <c r="L12" s="107"/>
      <c r="M12" s="107"/>
    </row>
    <row r="13" spans="1:13">
      <c r="A13" s="182"/>
      <c r="B13" s="196" t="s">
        <v>169</v>
      </c>
      <c r="C13" s="191">
        <f>E6/1000*D8</f>
        <v>34.164000000000001</v>
      </c>
      <c r="D13" s="191">
        <f>F6/1000*D8</f>
        <v>21.900000000000002</v>
      </c>
      <c r="E13" s="191">
        <f>C13-D13</f>
        <v>12.263999999999999</v>
      </c>
      <c r="F13" s="175"/>
      <c r="G13" s="108"/>
      <c r="H13" s="108"/>
      <c r="I13" s="107"/>
      <c r="J13" s="107"/>
      <c r="K13" s="107"/>
      <c r="L13" s="107"/>
      <c r="M13" s="107"/>
    </row>
    <row r="14" spans="1:13" s="75" customFormat="1" ht="33" customHeight="1">
      <c r="A14" s="61" t="s">
        <v>175</v>
      </c>
      <c r="B14" s="176"/>
      <c r="C14" s="176"/>
      <c r="D14" s="177"/>
      <c r="E14" s="181"/>
      <c r="F14" s="178"/>
      <c r="G14" s="174"/>
      <c r="H14" s="79"/>
      <c r="I14" s="79"/>
    </row>
    <row r="15" spans="1:13">
      <c r="A15" s="179"/>
      <c r="B15" s="541" t="s">
        <v>141</v>
      </c>
      <c r="C15" s="196" t="s">
        <v>172</v>
      </c>
      <c r="D15" s="191">
        <f>E12*'General Assumptions'!D$65</f>
        <v>16.188480000000002</v>
      </c>
      <c r="E15" s="543" t="s">
        <v>144</v>
      </c>
      <c r="F15" s="175"/>
      <c r="G15" s="173"/>
      <c r="H15" s="114"/>
      <c r="I15" s="114"/>
    </row>
    <row r="16" spans="1:13">
      <c r="A16" s="179"/>
      <c r="B16" s="542"/>
      <c r="C16" s="196" t="s">
        <v>169</v>
      </c>
      <c r="D16" s="191">
        <f>E13*'General Assumptions'!D$65</f>
        <v>18.886559999999999</v>
      </c>
      <c r="E16" s="502"/>
      <c r="F16" s="175"/>
      <c r="G16" s="173"/>
      <c r="H16" s="114"/>
      <c r="I16" s="114"/>
    </row>
    <row r="17" spans="1:13">
      <c r="A17" s="182"/>
      <c r="B17" s="541" t="s">
        <v>142</v>
      </c>
      <c r="C17" s="196" t="s">
        <v>172</v>
      </c>
      <c r="D17" s="191">
        <f>D15*D9</f>
        <v>113.31936000000002</v>
      </c>
      <c r="E17" s="502"/>
      <c r="F17" s="183"/>
      <c r="G17" s="173"/>
      <c r="H17" s="114"/>
      <c r="I17" s="114"/>
    </row>
    <row r="18" spans="1:13">
      <c r="A18" s="182"/>
      <c r="B18" s="542"/>
      <c r="C18" s="196" t="s">
        <v>169</v>
      </c>
      <c r="D18" s="191">
        <f>D16*D9</f>
        <v>132.20591999999999</v>
      </c>
      <c r="E18" s="502"/>
      <c r="F18" s="183"/>
      <c r="G18" s="173"/>
      <c r="H18" s="114"/>
      <c r="I18" s="114"/>
    </row>
    <row r="19" spans="1:13" s="75" customFormat="1" ht="21" customHeight="1">
      <c r="A19" s="184"/>
      <c r="B19" s="185"/>
      <c r="C19" s="185"/>
      <c r="D19" s="186"/>
      <c r="E19" s="186"/>
      <c r="F19" s="184"/>
      <c r="G19" s="92"/>
      <c r="H19" s="79"/>
      <c r="I19" s="79"/>
    </row>
    <row r="20" spans="1:13" s="93" customFormat="1" ht="21" customHeight="1">
      <c r="A20" s="60" t="s">
        <v>121</v>
      </c>
      <c r="B20" s="99"/>
      <c r="C20" s="99"/>
      <c r="D20" s="74"/>
      <c r="E20" s="74"/>
      <c r="F20" s="75"/>
      <c r="G20" s="75"/>
      <c r="H20" s="79"/>
      <c r="I20" s="79"/>
    </row>
    <row r="21" spans="1:13" s="116" customFormat="1" ht="12.75" customHeight="1">
      <c r="B21" s="193" t="s">
        <v>89</v>
      </c>
      <c r="C21" s="203" t="s">
        <v>69</v>
      </c>
      <c r="D21" s="514" t="s">
        <v>176</v>
      </c>
      <c r="E21" s="515"/>
      <c r="G21" s="230"/>
      <c r="I21" s="117"/>
      <c r="J21" s="117"/>
      <c r="K21" s="117"/>
      <c r="L21" s="117"/>
    </row>
    <row r="22" spans="1:13" s="116" customFormat="1" ht="12" customHeight="1">
      <c r="A22" s="117"/>
      <c r="B22" s="193"/>
      <c r="C22" s="203" t="s">
        <v>70</v>
      </c>
      <c r="D22" s="194" t="s">
        <v>177</v>
      </c>
      <c r="E22" s="13"/>
      <c r="F22" s="14"/>
      <c r="G22" s="14"/>
      <c r="H22" s="117"/>
      <c r="I22" s="117"/>
      <c r="J22" s="117"/>
      <c r="K22" s="117"/>
      <c r="L22" s="117"/>
    </row>
    <row r="23" spans="1:13" s="116" customFormat="1" ht="18.75" customHeight="1">
      <c r="A23" s="117"/>
      <c r="B23" s="193" t="s">
        <v>91</v>
      </c>
      <c r="D23" s="194" t="s">
        <v>178</v>
      </c>
      <c r="E23" s="103"/>
      <c r="F23" s="103"/>
      <c r="G23" s="103"/>
      <c r="H23" s="117"/>
      <c r="I23" s="117"/>
      <c r="J23" s="117"/>
      <c r="K23" s="117"/>
      <c r="L23" s="117"/>
    </row>
    <row r="24" spans="1:13">
      <c r="C24" s="131"/>
      <c r="D24" s="352"/>
      <c r="E24" s="128"/>
      <c r="H24" s="138"/>
      <c r="I24" s="114"/>
      <c r="M24" s="108"/>
    </row>
    <row r="25" spans="1:13">
      <c r="C25" s="131"/>
      <c r="D25" s="108"/>
      <c r="E25" s="128"/>
      <c r="H25" s="138"/>
      <c r="I25" s="114"/>
      <c r="M25" s="108"/>
    </row>
    <row r="26" spans="1:13">
      <c r="C26" s="131"/>
      <c r="D26" s="108"/>
      <c r="F26" s="108"/>
      <c r="G26" s="108"/>
      <c r="H26" s="138"/>
      <c r="I26" s="114"/>
      <c r="M26" s="108"/>
    </row>
    <row r="27" spans="1:13">
      <c r="C27" s="131"/>
      <c r="D27" s="108"/>
      <c r="F27" s="108"/>
      <c r="G27" s="108"/>
      <c r="H27" s="138"/>
      <c r="I27" s="114"/>
      <c r="M27" s="108"/>
    </row>
    <row r="28" spans="1:13">
      <c r="C28" s="131"/>
      <c r="D28" s="108"/>
      <c r="F28" s="108"/>
      <c r="G28" s="108"/>
      <c r="H28" s="138"/>
      <c r="I28" s="114"/>
      <c r="M28" s="108"/>
    </row>
    <row r="29" spans="1:13">
      <c r="C29" s="131"/>
      <c r="D29" s="108"/>
      <c r="F29" s="108"/>
      <c r="G29" s="108"/>
      <c r="H29" s="138"/>
      <c r="I29" s="114"/>
      <c r="M29" s="108"/>
    </row>
    <row r="30" spans="1:13">
      <c r="C30" s="131"/>
      <c r="D30" s="108"/>
      <c r="E30" s="128"/>
      <c r="H30" s="138"/>
      <c r="I30" s="114"/>
      <c r="M30" s="108"/>
    </row>
    <row r="31" spans="1:13">
      <c r="C31" s="131"/>
      <c r="D31" s="108"/>
      <c r="E31" s="128"/>
      <c r="H31" s="138"/>
      <c r="I31" s="114"/>
      <c r="M31" s="108"/>
    </row>
    <row r="32" spans="1:13">
      <c r="C32" s="131"/>
      <c r="D32" s="108"/>
      <c r="E32" s="128"/>
      <c r="H32" s="138"/>
      <c r="I32" s="114"/>
      <c r="M32" s="108"/>
    </row>
    <row r="33" spans="3:13">
      <c r="C33" s="131"/>
      <c r="D33" s="108"/>
      <c r="E33" s="128"/>
      <c r="H33" s="138"/>
      <c r="I33" s="114"/>
      <c r="M33" s="108"/>
    </row>
    <row r="34" spans="3:13">
      <c r="C34" s="131"/>
      <c r="D34" s="108"/>
      <c r="E34" s="128"/>
      <c r="H34" s="138"/>
      <c r="I34" s="114"/>
      <c r="M34" s="108"/>
    </row>
    <row r="35" spans="3:13">
      <c r="C35" s="131"/>
      <c r="D35" s="108"/>
      <c r="E35" s="128"/>
      <c r="H35" s="138"/>
      <c r="I35" s="114"/>
      <c r="M35" s="108"/>
    </row>
    <row r="36" spans="3:13">
      <c r="C36" s="131"/>
      <c r="D36" s="108"/>
      <c r="E36" s="128"/>
      <c r="H36" s="138"/>
      <c r="I36" s="114"/>
      <c r="M36" s="108"/>
    </row>
    <row r="37" spans="3:13">
      <c r="C37" s="131"/>
      <c r="D37" s="108"/>
      <c r="E37" s="128"/>
      <c r="H37" s="138"/>
      <c r="I37" s="114"/>
      <c r="M37" s="108"/>
    </row>
    <row r="38" spans="3:13">
      <c r="C38" s="131"/>
      <c r="D38" s="108"/>
      <c r="E38" s="128"/>
      <c r="H38" s="138"/>
      <c r="I38" s="114"/>
      <c r="M38" s="108"/>
    </row>
    <row r="39" spans="3:13">
      <c r="C39" s="131"/>
      <c r="D39" s="108"/>
      <c r="E39" s="128"/>
      <c r="H39" s="138"/>
      <c r="I39" s="114"/>
      <c r="M39" s="108"/>
    </row>
    <row r="40" spans="3:13">
      <c r="C40" s="131"/>
      <c r="D40" s="108"/>
      <c r="E40" s="128"/>
      <c r="H40" s="138"/>
      <c r="I40" s="114"/>
      <c r="M40" s="108"/>
    </row>
    <row r="41" spans="3:13">
      <c r="C41" s="131"/>
      <c r="D41" s="108"/>
      <c r="E41" s="128"/>
      <c r="H41" s="138"/>
      <c r="I41" s="114"/>
      <c r="M41" s="108"/>
    </row>
    <row r="42" spans="3:13">
      <c r="C42" s="131"/>
      <c r="D42" s="108"/>
      <c r="E42" s="128"/>
      <c r="H42" s="138"/>
      <c r="I42" s="114"/>
      <c r="M42" s="108"/>
    </row>
  </sheetData>
  <sheetProtection sheet="1" objects="1" scenarios="1"/>
  <mergeCells count="10">
    <mergeCell ref="C6:D6"/>
    <mergeCell ref="C3:D3"/>
    <mergeCell ref="B8:C8"/>
    <mergeCell ref="B9:C9"/>
    <mergeCell ref="D21:E21"/>
    <mergeCell ref="B3:B6"/>
    <mergeCell ref="C4:C5"/>
    <mergeCell ref="B15:B16"/>
    <mergeCell ref="B17:B18"/>
    <mergeCell ref="E15:E18"/>
  </mergeCells>
  <hyperlinks>
    <hyperlink ref="D21:E21" r:id="rId1" display="- ENERGY STAR specification"/>
  </hyperlinks>
  <pageMargins left="0.75" right="0.75" top="0.75" bottom="0.75" header="0.5" footer="0.25"/>
  <pageSetup scale="6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3300276-E583-4CEA-BA18-531442908F0F}">
            <xm:f>INPUTS!$C$20=0</xm:f>
            <x14:dxf>
              <font>
                <color theme="0" tint="-0.14996795556505021"/>
              </font>
            </x14:dxf>
          </x14:cfRule>
          <xm:sqref>C6:F6 B13:E13 C18:D18 C16:D16</xm:sqref>
        </x14:conditionalFormatting>
        <x14:conditionalFormatting xmlns:xm="http://schemas.microsoft.com/office/excel/2006/main">
          <x14:cfRule type="expression" priority="1" id="{D4297641-DB06-4AE7-B750-6F910D71561D}">
            <xm:f>INPUTS!$C$19=0</xm:f>
            <x14:dxf>
              <font>
                <color theme="0" tint="-0.14996795556505021"/>
              </font>
            </x14:dxf>
          </x14:cfRule>
          <xm:sqref>C4:F5 B12:E12 C15:D15 C17:D17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79"/>
  <sheetViews>
    <sheetView showGridLines="0" showRowColHeaders="0" zoomScale="85" zoomScaleNormal="85" zoomScaleSheetLayoutView="100" workbookViewId="0">
      <selection activeCell="A3" sqref="A3"/>
    </sheetView>
  </sheetViews>
  <sheetFormatPr defaultColWidth="19" defaultRowHeight="12.75"/>
  <cols>
    <col min="1" max="1" width="4.7109375" style="109" customWidth="1"/>
    <col min="2" max="2" width="20.7109375" style="118" customWidth="1"/>
    <col min="3" max="3" width="18.7109375" style="119" customWidth="1"/>
    <col min="4" max="4" width="18.7109375" style="112" customWidth="1"/>
    <col min="5" max="8" width="18.7109375" style="109" customWidth="1"/>
    <col min="9" max="9" width="18" style="109" customWidth="1"/>
    <col min="10" max="10" width="7.85546875" style="109" customWidth="1"/>
    <col min="11" max="11" width="11.28515625" style="109" bestFit="1" customWidth="1"/>
    <col min="12" max="12" width="8.7109375" style="109" bestFit="1" customWidth="1"/>
    <col min="13" max="14" width="21.85546875" style="109" customWidth="1"/>
    <col min="15" max="18" width="19" style="109" customWidth="1"/>
    <col min="19" max="16384" width="19" style="110"/>
  </cols>
  <sheetData>
    <row r="1" spans="1:11" s="104" customFormat="1" ht="30" customHeight="1">
      <c r="A1" s="98" t="s">
        <v>125</v>
      </c>
      <c r="B1" s="120"/>
      <c r="C1" s="121"/>
      <c r="D1" s="121"/>
      <c r="E1" s="122"/>
      <c r="G1" s="109"/>
      <c r="H1" s="109"/>
      <c r="I1" s="109"/>
    </row>
    <row r="2" spans="1:11" s="215" customFormat="1" ht="22.5" customHeight="1">
      <c r="A2" s="61" t="s">
        <v>232</v>
      </c>
      <c r="B2" s="187"/>
      <c r="C2" s="187"/>
      <c r="D2" s="188"/>
      <c r="E2" s="129"/>
      <c r="F2" s="260"/>
      <c r="G2" s="109"/>
      <c r="H2" s="109"/>
      <c r="I2" s="109"/>
      <c r="J2" s="265"/>
      <c r="K2" s="265"/>
    </row>
    <row r="3" spans="1:11" s="215" customFormat="1" ht="12" customHeight="1">
      <c r="A3" s="127"/>
      <c r="B3" s="563"/>
      <c r="C3" s="540"/>
      <c r="D3" s="314" t="s">
        <v>269</v>
      </c>
      <c r="E3" s="314" t="s">
        <v>110</v>
      </c>
      <c r="F3" s="107"/>
      <c r="G3" s="109"/>
      <c r="I3" s="109"/>
      <c r="J3" s="107"/>
    </row>
    <row r="4" spans="1:11" s="215" customFormat="1" ht="12" customHeight="1">
      <c r="A4" s="127"/>
      <c r="B4" s="564" t="s">
        <v>226</v>
      </c>
      <c r="C4" s="566" t="s">
        <v>227</v>
      </c>
      <c r="D4" s="327" t="s">
        <v>303</v>
      </c>
      <c r="E4" s="580" t="str">
        <f>INPUTS!D22</f>
        <v>Laser Color</v>
      </c>
      <c r="F4" s="322"/>
      <c r="G4" s="109"/>
      <c r="H4" s="109"/>
      <c r="I4" s="109"/>
      <c r="J4" s="107"/>
    </row>
    <row r="5" spans="1:11" s="215" customFormat="1" ht="12" customHeight="1">
      <c r="A5" s="127"/>
      <c r="B5" s="565"/>
      <c r="C5" s="567"/>
      <c r="D5" s="327" t="s">
        <v>304</v>
      </c>
      <c r="E5" s="581"/>
      <c r="F5" s="322"/>
      <c r="G5" s="109"/>
      <c r="H5" s="109"/>
      <c r="I5" s="109"/>
      <c r="J5" s="107"/>
    </row>
    <row r="6" spans="1:11" s="215" customFormat="1" ht="12" customHeight="1">
      <c r="A6" s="127"/>
      <c r="B6" s="565"/>
      <c r="C6" s="567"/>
      <c r="D6" s="327" t="s">
        <v>135</v>
      </c>
      <c r="E6" s="581"/>
      <c r="F6" s="322"/>
      <c r="G6" s="109"/>
      <c r="H6" s="109"/>
      <c r="I6" s="109"/>
      <c r="J6" s="107"/>
    </row>
    <row r="7" spans="1:11" s="215" customFormat="1" ht="12" customHeight="1">
      <c r="A7" s="127"/>
      <c r="B7" s="565"/>
      <c r="C7" s="567"/>
      <c r="D7" s="327" t="s">
        <v>305</v>
      </c>
      <c r="E7" s="581"/>
      <c r="F7" s="322"/>
      <c r="G7" s="109"/>
      <c r="H7" s="109"/>
      <c r="I7" s="109"/>
      <c r="J7" s="107"/>
    </row>
    <row r="8" spans="1:11" s="215" customFormat="1" ht="12" customHeight="1">
      <c r="A8" s="127"/>
      <c r="B8" s="559"/>
      <c r="C8" s="577" t="s">
        <v>228</v>
      </c>
      <c r="D8" s="285" t="s">
        <v>135</v>
      </c>
      <c r="E8" s="582" t="str">
        <f>INPUTS!D23</f>
        <v>Ink Jet</v>
      </c>
      <c r="F8" s="322"/>
      <c r="G8" s="109"/>
      <c r="H8" s="109"/>
      <c r="I8" s="109"/>
      <c r="J8" s="107"/>
    </row>
    <row r="9" spans="1:11" s="215" customFormat="1" ht="12" customHeight="1">
      <c r="A9" s="127"/>
      <c r="B9" s="559"/>
      <c r="C9" s="578"/>
      <c r="D9" s="285" t="s">
        <v>272</v>
      </c>
      <c r="E9" s="583"/>
      <c r="F9" s="322"/>
      <c r="G9" s="107"/>
      <c r="H9" s="107"/>
      <c r="I9" s="107"/>
      <c r="J9" s="107"/>
    </row>
    <row r="10" spans="1:11" s="215" customFormat="1" ht="12" customHeight="1">
      <c r="A10" s="127"/>
      <c r="B10" s="346"/>
      <c r="C10" s="347"/>
      <c r="D10" s="283"/>
      <c r="E10" s="348"/>
      <c r="F10" s="322"/>
      <c r="G10" s="107"/>
      <c r="H10" s="107"/>
      <c r="I10" s="107"/>
      <c r="J10" s="107"/>
    </row>
    <row r="11" spans="1:11" s="215" customFormat="1">
      <c r="A11" s="127"/>
      <c r="B11" s="563"/>
      <c r="C11" s="502"/>
      <c r="D11" s="502"/>
      <c r="E11" s="338" t="s">
        <v>191</v>
      </c>
      <c r="F11" s="338" t="s">
        <v>110</v>
      </c>
      <c r="G11" s="109"/>
      <c r="H11" s="109"/>
      <c r="I11" s="109"/>
      <c r="J11" s="107"/>
    </row>
    <row r="12" spans="1:11" s="215" customFormat="1" ht="12" customHeight="1">
      <c r="A12" s="127"/>
      <c r="B12" s="558" t="s">
        <v>234</v>
      </c>
      <c r="C12" s="502"/>
      <c r="D12" s="269" t="s">
        <v>227</v>
      </c>
      <c r="E12" s="270">
        <v>40</v>
      </c>
      <c r="F12" s="270">
        <f>INPUTS!E22</f>
        <v>40</v>
      </c>
      <c r="G12" s="109"/>
      <c r="H12" s="330"/>
      <c r="I12" s="109"/>
      <c r="J12" s="107"/>
    </row>
    <row r="13" spans="1:11" s="215" customFormat="1" ht="12" customHeight="1">
      <c r="A13" s="127"/>
      <c r="B13" s="558" t="s">
        <v>306</v>
      </c>
      <c r="C13" s="584"/>
      <c r="D13" s="269" t="s">
        <v>227</v>
      </c>
      <c r="E13" s="344" t="s">
        <v>101</v>
      </c>
      <c r="F13" s="270" t="str">
        <f>INPUTS!F22</f>
        <v>No</v>
      </c>
      <c r="G13" s="109"/>
      <c r="H13" s="318"/>
      <c r="I13" s="109"/>
      <c r="J13" s="107"/>
    </row>
    <row r="14" spans="1:11" s="75" customFormat="1" ht="33" customHeight="1">
      <c r="A14" s="61" t="s">
        <v>167</v>
      </c>
      <c r="B14" s="99"/>
      <c r="C14" s="101"/>
      <c r="D14" s="102"/>
      <c r="E14" s="78"/>
      <c r="F14" s="201"/>
      <c r="G14" s="260"/>
      <c r="H14" s="79"/>
      <c r="I14" s="79"/>
    </row>
    <row r="15" spans="1:11" s="75" customFormat="1" ht="12" customHeight="1">
      <c r="A15" s="61"/>
      <c r="B15" s="568"/>
      <c r="C15" s="570" t="s">
        <v>226</v>
      </c>
      <c r="D15" s="571"/>
      <c r="E15" s="497" t="s">
        <v>70</v>
      </c>
      <c r="F15" s="579"/>
      <c r="G15" s="497" t="s">
        <v>69</v>
      </c>
      <c r="H15" s="579"/>
      <c r="I15" s="79"/>
    </row>
    <row r="16" spans="1:11" s="75" customFormat="1" ht="12" customHeight="1">
      <c r="A16" s="61"/>
      <c r="B16" s="569"/>
      <c r="C16" s="572"/>
      <c r="D16" s="573"/>
      <c r="E16" s="325" t="s">
        <v>270</v>
      </c>
      <c r="F16" s="325" t="s">
        <v>271</v>
      </c>
      <c r="G16" s="325" t="s">
        <v>270</v>
      </c>
      <c r="H16" s="325" t="s">
        <v>271</v>
      </c>
      <c r="I16" s="79"/>
    </row>
    <row r="17" spans="1:14" s="75" customFormat="1" ht="12" customHeight="1">
      <c r="A17" s="61"/>
      <c r="B17" s="574" t="s">
        <v>171</v>
      </c>
      <c r="C17" s="577" t="s">
        <v>227</v>
      </c>
      <c r="D17" s="323" t="s">
        <v>313</v>
      </c>
      <c r="E17" s="218">
        <v>1.4</v>
      </c>
      <c r="F17" s="218">
        <v>1</v>
      </c>
      <c r="G17" s="218">
        <v>0.6</v>
      </c>
      <c r="H17" s="218">
        <v>0.5</v>
      </c>
      <c r="I17" s="79"/>
    </row>
    <row r="18" spans="1:14" s="75" customFormat="1" ht="12" customHeight="1">
      <c r="A18" s="61"/>
      <c r="B18" s="575"/>
      <c r="C18" s="578"/>
      <c r="D18" s="323" t="s">
        <v>311</v>
      </c>
      <c r="E18" s="218">
        <v>2</v>
      </c>
      <c r="F18" s="353" t="s">
        <v>101</v>
      </c>
      <c r="G18" s="218">
        <v>2</v>
      </c>
      <c r="H18" s="353" t="s">
        <v>101</v>
      </c>
      <c r="I18" s="79"/>
    </row>
    <row r="19" spans="1:14" s="75" customFormat="1" ht="12" customHeight="1">
      <c r="A19" s="61"/>
      <c r="B19" s="575"/>
      <c r="C19" s="577" t="s">
        <v>228</v>
      </c>
      <c r="D19" s="323" t="s">
        <v>313</v>
      </c>
      <c r="E19" s="218">
        <v>15</v>
      </c>
      <c r="F19" s="218">
        <v>1</v>
      </c>
      <c r="G19" s="218">
        <v>4.9000000000000004</v>
      </c>
      <c r="H19" s="218">
        <v>0.5</v>
      </c>
      <c r="I19" s="79"/>
    </row>
    <row r="20" spans="1:14" s="75" customFormat="1" ht="12" customHeight="1">
      <c r="A20" s="61"/>
      <c r="B20" s="576"/>
      <c r="C20" s="578"/>
      <c r="D20" s="288" t="s">
        <v>316</v>
      </c>
      <c r="E20" s="218">
        <v>30</v>
      </c>
      <c r="F20" s="218">
        <v>1</v>
      </c>
      <c r="G20" s="218">
        <v>8.1999999999999993</v>
      </c>
      <c r="H20" s="218">
        <v>0.5</v>
      </c>
      <c r="I20" s="79"/>
    </row>
    <row r="21" spans="1:14" s="75" customFormat="1" ht="12" customHeight="1">
      <c r="A21" s="61"/>
      <c r="B21" s="99"/>
      <c r="C21" s="101"/>
      <c r="D21" s="102"/>
      <c r="E21" s="78"/>
      <c r="F21" s="201"/>
      <c r="G21" s="260"/>
      <c r="H21" s="79"/>
      <c r="J21" s="550" t="s">
        <v>349</v>
      </c>
      <c r="K21" s="550"/>
      <c r="L21" s="550"/>
      <c r="M21" s="550"/>
      <c r="N21" s="550"/>
    </row>
    <row r="22" spans="1:14" s="215" customFormat="1" ht="12" customHeight="1">
      <c r="A22" s="127"/>
      <c r="B22" s="313"/>
      <c r="C22" s="560" t="s">
        <v>226</v>
      </c>
      <c r="D22" s="560"/>
      <c r="E22" s="315" t="s">
        <v>233</v>
      </c>
      <c r="F22" s="315" t="s">
        <v>70</v>
      </c>
      <c r="G22" s="316" t="s">
        <v>69</v>
      </c>
      <c r="J22" s="547" t="s">
        <v>226</v>
      </c>
      <c r="K22" s="547"/>
      <c r="L22" s="412" t="s">
        <v>233</v>
      </c>
      <c r="M22" s="412" t="s">
        <v>70</v>
      </c>
      <c r="N22" s="413" t="s">
        <v>69</v>
      </c>
    </row>
    <row r="23" spans="1:14" s="215" customFormat="1" ht="12" customHeight="1">
      <c r="A23" s="127"/>
      <c r="B23" s="558" t="s">
        <v>246</v>
      </c>
      <c r="C23" s="561" t="s">
        <v>227</v>
      </c>
      <c r="D23" s="562" t="s">
        <v>263</v>
      </c>
      <c r="E23" s="398" t="s">
        <v>241</v>
      </c>
      <c r="F23" s="414">
        <v>1.5</v>
      </c>
      <c r="G23" s="414">
        <v>0.4</v>
      </c>
      <c r="J23" s="548" t="s">
        <v>227</v>
      </c>
      <c r="K23" s="548" t="s">
        <v>263</v>
      </c>
      <c r="L23" s="416" t="s">
        <v>241</v>
      </c>
      <c r="M23" s="306">
        <v>1.5</v>
      </c>
      <c r="N23" s="306">
        <v>0.4</v>
      </c>
    </row>
    <row r="24" spans="1:14" s="215" customFormat="1" ht="12" customHeight="1">
      <c r="A24" s="127"/>
      <c r="B24" s="558"/>
      <c r="C24" s="561"/>
      <c r="D24" s="554"/>
      <c r="E24" s="398" t="s">
        <v>290</v>
      </c>
      <c r="F24" s="414">
        <v>1.5</v>
      </c>
      <c r="G24" s="414">
        <f xml:space="preserve"> $F$12 * 0.07 + 0.05</f>
        <v>2.85</v>
      </c>
      <c r="J24" s="548"/>
      <c r="K24" s="549"/>
      <c r="L24" s="416" t="s">
        <v>290</v>
      </c>
      <c r="M24" s="306">
        <v>1.5</v>
      </c>
      <c r="N24" s="306" t="s">
        <v>333</v>
      </c>
    </row>
    <row r="25" spans="1:14" s="215" customFormat="1" ht="12" customHeight="1">
      <c r="A25" s="127"/>
      <c r="B25" s="558"/>
      <c r="C25" s="561"/>
      <c r="D25" s="554"/>
      <c r="E25" s="398" t="s">
        <v>293</v>
      </c>
      <c r="F25" s="399">
        <f xml:space="preserve"> $F$12 * 0.1 + 0.5</f>
        <v>4.5</v>
      </c>
      <c r="G25" s="414">
        <f xml:space="preserve"> $F$12 * 0.07 + 0.05</f>
        <v>2.85</v>
      </c>
      <c r="J25" s="548"/>
      <c r="K25" s="549"/>
      <c r="L25" s="416" t="s">
        <v>293</v>
      </c>
      <c r="M25" s="306" t="s">
        <v>334</v>
      </c>
      <c r="N25" s="306" t="s">
        <v>333</v>
      </c>
    </row>
    <row r="26" spans="1:14" s="215" customFormat="1" ht="12" customHeight="1">
      <c r="A26" s="127"/>
      <c r="B26" s="558"/>
      <c r="C26" s="561"/>
      <c r="D26" s="554"/>
      <c r="E26" s="398" t="s">
        <v>292</v>
      </c>
      <c r="F26" s="414">
        <f xml:space="preserve"> $F$12 * 0.35 - 6</f>
        <v>8</v>
      </c>
      <c r="G26" s="414">
        <f xml:space="preserve"> $F$12 * 0.07 + 0.05</f>
        <v>2.85</v>
      </c>
      <c r="J26" s="548"/>
      <c r="K26" s="549"/>
      <c r="L26" s="416" t="s">
        <v>292</v>
      </c>
      <c r="M26" s="306" t="s">
        <v>335</v>
      </c>
      <c r="N26" s="306" t="s">
        <v>333</v>
      </c>
    </row>
    <row r="27" spans="1:14" s="215" customFormat="1" ht="12" customHeight="1">
      <c r="A27" s="127"/>
      <c r="B27" s="558"/>
      <c r="C27" s="561"/>
      <c r="D27" s="554"/>
      <c r="E27" s="398" t="s">
        <v>294</v>
      </c>
      <c r="F27" s="414">
        <f xml:space="preserve"> $F$12 * 0.35 - 6</f>
        <v>8</v>
      </c>
      <c r="G27" s="414">
        <f xml:space="preserve"> $F$12 * 0.11 - 1.15</f>
        <v>3.2500000000000004</v>
      </c>
      <c r="J27" s="548"/>
      <c r="K27" s="549"/>
      <c r="L27" s="416" t="s">
        <v>294</v>
      </c>
      <c r="M27" s="306" t="s">
        <v>335</v>
      </c>
      <c r="N27" s="306" t="s">
        <v>337</v>
      </c>
    </row>
    <row r="28" spans="1:14" s="215" customFormat="1" ht="12" customHeight="1">
      <c r="A28" s="127"/>
      <c r="B28" s="558"/>
      <c r="C28" s="561"/>
      <c r="D28" s="554"/>
      <c r="E28" s="398" t="s">
        <v>295</v>
      </c>
      <c r="F28" s="414">
        <f xml:space="preserve"> $F$12 * 0.35 - 6</f>
        <v>8</v>
      </c>
      <c r="G28" s="414">
        <f xml:space="preserve"> $F$12 * 0.25 - 8.15</f>
        <v>1.8499999999999996</v>
      </c>
      <c r="J28" s="548"/>
      <c r="K28" s="549"/>
      <c r="L28" s="416" t="s">
        <v>295</v>
      </c>
      <c r="M28" s="306" t="s">
        <v>335</v>
      </c>
      <c r="N28" s="306" t="s">
        <v>338</v>
      </c>
    </row>
    <row r="29" spans="1:14" s="215" customFormat="1" ht="12" customHeight="1">
      <c r="A29" s="127"/>
      <c r="B29" s="558"/>
      <c r="C29" s="561"/>
      <c r="D29" s="554"/>
      <c r="E29" s="398" t="s">
        <v>296</v>
      </c>
      <c r="F29" s="414">
        <f xml:space="preserve"> $F$12 * 0.7 - 30</f>
        <v>-2</v>
      </c>
      <c r="G29" s="414">
        <f xml:space="preserve"> $F$12 * 0.25 - 8.15</f>
        <v>1.8499999999999996</v>
      </c>
      <c r="J29" s="548"/>
      <c r="K29" s="549"/>
      <c r="L29" s="416" t="s">
        <v>296</v>
      </c>
      <c r="M29" s="306" t="s">
        <v>336</v>
      </c>
      <c r="N29" s="306" t="s">
        <v>338</v>
      </c>
    </row>
    <row r="30" spans="1:14" s="215" customFormat="1" ht="12" customHeight="1">
      <c r="A30" s="127"/>
      <c r="B30" s="558"/>
      <c r="C30" s="561"/>
      <c r="D30" s="554"/>
      <c r="E30" s="398" t="s">
        <v>297</v>
      </c>
      <c r="F30" s="414">
        <f xml:space="preserve"> $F$12 * 0.7 - 30</f>
        <v>-2</v>
      </c>
      <c r="G30" s="414">
        <f xml:space="preserve"> $F$12 * 0.6 - 36.15</f>
        <v>-12.149999999999999</v>
      </c>
      <c r="J30" s="548"/>
      <c r="K30" s="549"/>
      <c r="L30" s="416" t="s">
        <v>297</v>
      </c>
      <c r="M30" s="306" t="s">
        <v>336</v>
      </c>
      <c r="N30" s="306" t="s">
        <v>339</v>
      </c>
    </row>
    <row r="31" spans="1:14" s="215" customFormat="1" ht="12" customHeight="1">
      <c r="A31" s="127"/>
      <c r="B31" s="558"/>
      <c r="C31" s="561"/>
      <c r="D31" s="554" t="s">
        <v>264</v>
      </c>
      <c r="E31" s="400" t="s">
        <v>259</v>
      </c>
      <c r="F31" s="415">
        <f xml:space="preserve"> $F$12 * 0.1 + 3.5</f>
        <v>7.5</v>
      </c>
      <c r="G31" s="415">
        <v>1.5</v>
      </c>
      <c r="J31" s="548"/>
      <c r="K31" s="549" t="s">
        <v>264</v>
      </c>
      <c r="L31" s="417" t="s">
        <v>259</v>
      </c>
      <c r="M31" s="306" t="s">
        <v>340</v>
      </c>
      <c r="N31" s="306">
        <v>1.5</v>
      </c>
    </row>
    <row r="32" spans="1:14" s="215" customFormat="1" ht="12" customHeight="1">
      <c r="A32" s="127"/>
      <c r="B32" s="558"/>
      <c r="C32" s="561"/>
      <c r="D32" s="554"/>
      <c r="E32" s="400" t="s">
        <v>260</v>
      </c>
      <c r="F32" s="415">
        <f t="shared" ref="F32:F33" si="0" xml:space="preserve"> $F$12 * 0.1 + 3.5</f>
        <v>7.5</v>
      </c>
      <c r="G32" s="415">
        <f xml:space="preserve"> $F$12 * 0.1 + 0.5</f>
        <v>4.5</v>
      </c>
      <c r="J32" s="548"/>
      <c r="K32" s="549"/>
      <c r="L32" s="417" t="s">
        <v>260</v>
      </c>
      <c r="M32" s="306" t="s">
        <v>340</v>
      </c>
      <c r="N32" s="306" t="s">
        <v>334</v>
      </c>
    </row>
    <row r="33" spans="1:14" s="215" customFormat="1" ht="12" customHeight="1">
      <c r="A33" s="127"/>
      <c r="B33" s="558"/>
      <c r="C33" s="561"/>
      <c r="D33" s="554"/>
      <c r="E33" s="400" t="s">
        <v>291</v>
      </c>
      <c r="F33" s="415">
        <f t="shared" si="0"/>
        <v>7.5</v>
      </c>
      <c r="G33" s="415">
        <f xml:space="preserve"> $F$12 * 0.13 + 0.05</f>
        <v>5.25</v>
      </c>
      <c r="J33" s="548"/>
      <c r="K33" s="549"/>
      <c r="L33" s="417" t="s">
        <v>291</v>
      </c>
      <c r="M33" s="306" t="s">
        <v>340</v>
      </c>
      <c r="N33" s="306" t="s">
        <v>343</v>
      </c>
    </row>
    <row r="34" spans="1:14" s="215" customFormat="1" ht="12" customHeight="1">
      <c r="A34" s="127"/>
      <c r="B34" s="558"/>
      <c r="C34" s="561"/>
      <c r="D34" s="554"/>
      <c r="E34" s="400" t="s">
        <v>292</v>
      </c>
      <c r="F34" s="415">
        <f>$F$12*0.35 - 3</f>
        <v>11</v>
      </c>
      <c r="G34" s="415">
        <f xml:space="preserve"> $F$12 * 0.13 + 0.05</f>
        <v>5.25</v>
      </c>
      <c r="J34" s="548"/>
      <c r="K34" s="549"/>
      <c r="L34" s="417" t="s">
        <v>292</v>
      </c>
      <c r="M34" s="306" t="s">
        <v>341</v>
      </c>
      <c r="N34" s="306" t="s">
        <v>343</v>
      </c>
    </row>
    <row r="35" spans="1:14" s="215" customFormat="1" ht="12" customHeight="1">
      <c r="A35" s="127"/>
      <c r="B35" s="558"/>
      <c r="C35" s="561"/>
      <c r="D35" s="554"/>
      <c r="E35" s="400" t="s">
        <v>298</v>
      </c>
      <c r="F35" s="415">
        <f>$F$12*0.35 - 3</f>
        <v>11</v>
      </c>
      <c r="G35" s="415">
        <f xml:space="preserve"> $F$12 * 0.2 - 2.05</f>
        <v>5.95</v>
      </c>
      <c r="H35" s="107"/>
      <c r="J35" s="548"/>
      <c r="K35" s="549"/>
      <c r="L35" s="417" t="s">
        <v>298</v>
      </c>
      <c r="M35" s="306" t="s">
        <v>341</v>
      </c>
      <c r="N35" s="306" t="s">
        <v>344</v>
      </c>
    </row>
    <row r="36" spans="1:14" s="215" customFormat="1" ht="12" customHeight="1">
      <c r="A36" s="127"/>
      <c r="B36" s="558"/>
      <c r="C36" s="561"/>
      <c r="D36" s="554"/>
      <c r="E36" s="400" t="s">
        <v>299</v>
      </c>
      <c r="F36" s="415">
        <f>$F$12*0.7 - 25</f>
        <v>3</v>
      </c>
      <c r="G36" s="415">
        <f xml:space="preserve"> $F$12 * 0.2 - 2.05</f>
        <v>5.95</v>
      </c>
      <c r="H36" s="107"/>
      <c r="J36" s="548"/>
      <c r="K36" s="549"/>
      <c r="L36" s="417" t="s">
        <v>299</v>
      </c>
      <c r="M36" s="306" t="s">
        <v>342</v>
      </c>
      <c r="N36" s="306" t="s">
        <v>344</v>
      </c>
    </row>
    <row r="37" spans="1:14" s="215" customFormat="1" ht="12" customHeight="1">
      <c r="A37" s="127"/>
      <c r="B37" s="558"/>
      <c r="C37" s="561"/>
      <c r="D37" s="554"/>
      <c r="E37" s="400" t="s">
        <v>300</v>
      </c>
      <c r="F37" s="415">
        <f t="shared" ref="F37:F38" si="1">$F$12*0.7 - 25</f>
        <v>3</v>
      </c>
      <c r="G37" s="415">
        <f xml:space="preserve"> $F$12 * 0.7 - 37.05</f>
        <v>-9.0499999999999972</v>
      </c>
      <c r="H37" s="107"/>
      <c r="J37" s="548"/>
      <c r="K37" s="549"/>
      <c r="L37" s="417" t="s">
        <v>300</v>
      </c>
      <c r="M37" s="306" t="s">
        <v>342</v>
      </c>
      <c r="N37" s="306" t="s">
        <v>345</v>
      </c>
    </row>
    <row r="38" spans="1:14" s="215" customFormat="1" ht="12" customHeight="1">
      <c r="A38" s="127"/>
      <c r="B38" s="558"/>
      <c r="C38" s="561"/>
      <c r="D38" s="554"/>
      <c r="E38" s="400" t="s">
        <v>297</v>
      </c>
      <c r="F38" s="415">
        <f t="shared" si="1"/>
        <v>3</v>
      </c>
      <c r="G38" s="415">
        <f xml:space="preserve"> $F$12 * 0.75 - 41.05</f>
        <v>-11.049999999999997</v>
      </c>
      <c r="H38" s="107"/>
      <c r="J38" s="548"/>
      <c r="K38" s="549"/>
      <c r="L38" s="417" t="s">
        <v>297</v>
      </c>
      <c r="M38" s="306" t="s">
        <v>342</v>
      </c>
      <c r="N38" s="306" t="s">
        <v>346</v>
      </c>
    </row>
    <row r="39" spans="1:14" s="215" customFormat="1">
      <c r="A39" s="127"/>
      <c r="B39" s="558"/>
      <c r="C39" s="561"/>
      <c r="D39" s="556" t="s">
        <v>135</v>
      </c>
      <c r="E39" s="557"/>
      <c r="F39" s="399">
        <f>((E17+IF(F13="Yes",E18,0))*D44+F17*E44)/1000</f>
        <v>0.2016</v>
      </c>
      <c r="G39" s="399">
        <f>((G17+IF(F13="Yes",G18,0))*D44+H17*E44)/1000</f>
        <v>9.240000000000001E-2</v>
      </c>
      <c r="H39" s="107"/>
      <c r="J39" s="548"/>
      <c r="K39" s="546" t="s">
        <v>135</v>
      </c>
      <c r="L39" s="546"/>
      <c r="M39" s="544" t="s">
        <v>347</v>
      </c>
      <c r="N39" s="544"/>
    </row>
    <row r="40" spans="1:14" s="215" customFormat="1" ht="12" customHeight="1">
      <c r="A40" s="127"/>
      <c r="B40" s="558"/>
      <c r="C40" s="561"/>
      <c r="D40" s="555" t="s">
        <v>13</v>
      </c>
      <c r="E40" s="540"/>
      <c r="F40" s="307">
        <f>IF(E4="Ink Jet",F39,IF(OR(E4="laser color",E4="other color"),IF(F12&lt;=10,F31,IF(F12&lt;=15,F32,IF(F12&lt;=26,F33,IF(F12&lt;=30, F34, IF(F12&lt;=62,F35,F36))))),IF(F12&lt;=10,F23,IF(F12&lt;=26,F25,IF(F12&lt;=68,F28,F29)))))</f>
        <v>11</v>
      </c>
      <c r="G40" s="307">
        <f>IF(E4="Ink Jet",G39,IF(OR(E4="laser color",E4="other color"),IF(F12&lt;=10,G31,IF(F12&lt;=15,G32,IF(F12&lt;=30,G33,IF(F12&lt;=70,G35,IF(F12&lt;=80,G37,G38))))),IF(F12&lt;=5,G23,IF(F12&lt;=30,G24,IF(F12&lt;=50,G27,IF(F12&lt;=80,G28,G30))))))</f>
        <v>5.95</v>
      </c>
      <c r="H40" s="107"/>
      <c r="J40" s="548"/>
      <c r="K40" s="546"/>
      <c r="L40" s="546"/>
      <c r="M40" s="544"/>
      <c r="N40" s="544"/>
    </row>
    <row r="41" spans="1:14" s="215" customFormat="1" ht="12" customHeight="1">
      <c r="A41" s="127"/>
      <c r="B41" s="559"/>
      <c r="C41" s="539" t="s">
        <v>228</v>
      </c>
      <c r="D41" s="539"/>
      <c r="E41" s="539"/>
      <c r="F41" s="343">
        <f>IF(E8="Ink Jet",(E19*D44+F19*E44),(E20*D44+F20*E44))/1000</f>
        <v>1.3440000000000001</v>
      </c>
      <c r="G41" s="343">
        <f>IF(E8="Ink Jet",(G19*D44+H19*E44),(G20*D44+H20*E44))/1000</f>
        <v>0.4536</v>
      </c>
      <c r="H41" s="107"/>
      <c r="I41" s="107"/>
      <c r="J41" s="545" t="s">
        <v>228</v>
      </c>
      <c r="K41" s="545"/>
      <c r="L41" s="545"/>
      <c r="M41" s="544" t="s">
        <v>348</v>
      </c>
      <c r="N41" s="544"/>
    </row>
    <row r="42" spans="1:14" s="215" customFormat="1" ht="12" customHeight="1">
      <c r="A42" s="127"/>
      <c r="B42" s="302"/>
      <c r="C42" s="265"/>
      <c r="D42" s="268"/>
      <c r="E42" s="303"/>
      <c r="F42" s="107"/>
      <c r="G42" s="107"/>
      <c r="H42" s="107"/>
      <c r="I42" s="107"/>
      <c r="J42" s="545"/>
      <c r="K42" s="545"/>
      <c r="L42" s="545"/>
      <c r="M42" s="544"/>
      <c r="N42" s="544"/>
    </row>
    <row r="43" spans="1:14" s="215" customFormat="1" ht="12" customHeight="1">
      <c r="A43" s="127"/>
      <c r="B43" s="501"/>
      <c r="C43" s="540"/>
      <c r="D43" s="325" t="s">
        <v>270</v>
      </c>
      <c r="E43" s="325" t="s">
        <v>271</v>
      </c>
      <c r="F43" s="107"/>
      <c r="G43" s="107"/>
      <c r="H43" s="107"/>
      <c r="I43" s="107"/>
      <c r="J43" s="107"/>
    </row>
    <row r="44" spans="1:14" s="215" customFormat="1" ht="12" customHeight="1">
      <c r="A44" s="127"/>
      <c r="B44" s="501" t="s">
        <v>276</v>
      </c>
      <c r="C44" s="540"/>
      <c r="D44" s="299">
        <v>84</v>
      </c>
      <c r="E44" s="299">
        <v>84</v>
      </c>
      <c r="F44" s="349"/>
      <c r="G44" s="107"/>
      <c r="H44" s="107"/>
      <c r="I44" s="107"/>
      <c r="J44" s="107"/>
    </row>
    <row r="45" spans="1:14" s="215" customFormat="1" ht="12" customHeight="1">
      <c r="A45" s="127"/>
      <c r="B45" s="302"/>
      <c r="C45" s="220"/>
      <c r="D45" s="268"/>
      <c r="E45" s="303"/>
      <c r="F45" s="107"/>
      <c r="G45" s="107"/>
      <c r="H45" s="107"/>
      <c r="I45" s="107"/>
      <c r="J45" s="107"/>
    </row>
    <row r="46" spans="1:14" s="215" customFormat="1" ht="12" customHeight="1">
      <c r="A46" s="127"/>
      <c r="B46" s="501" t="s">
        <v>250</v>
      </c>
      <c r="C46" s="540"/>
      <c r="D46" s="324">
        <f>365/7</f>
        <v>52.142857142857146</v>
      </c>
      <c r="E46" s="303"/>
      <c r="J46" s="107"/>
    </row>
    <row r="47" spans="1:14" s="215" customFormat="1" ht="12" customHeight="1">
      <c r="A47" s="127"/>
      <c r="B47" s="501" t="s">
        <v>168</v>
      </c>
      <c r="C47" s="540"/>
      <c r="D47" s="405">
        <v>6</v>
      </c>
      <c r="E47" s="303"/>
      <c r="J47" s="75"/>
      <c r="K47" s="75"/>
      <c r="L47" s="75"/>
      <c r="M47" s="75"/>
      <c r="N47" s="75"/>
    </row>
    <row r="48" spans="1:14" s="75" customFormat="1" ht="33" customHeight="1">
      <c r="A48" s="61" t="s">
        <v>301</v>
      </c>
      <c r="B48" s="99"/>
      <c r="C48" s="101"/>
      <c r="D48" s="102"/>
      <c r="E48" s="263"/>
      <c r="F48" s="263"/>
      <c r="G48" s="260"/>
      <c r="H48" s="264"/>
      <c r="I48" s="264"/>
      <c r="J48" s="109"/>
      <c r="K48" s="109"/>
      <c r="L48" s="109"/>
      <c r="M48" s="109"/>
      <c r="N48" s="109"/>
    </row>
    <row r="49" spans="1:14" s="109" customFormat="1" ht="15">
      <c r="A49" s="113"/>
      <c r="B49" s="328"/>
      <c r="C49" s="239" t="s">
        <v>70</v>
      </c>
      <c r="D49" s="239" t="s">
        <v>69</v>
      </c>
      <c r="E49" s="239" t="s">
        <v>71</v>
      </c>
    </row>
    <row r="50" spans="1:14" s="109" customFormat="1">
      <c r="A50" s="110"/>
      <c r="B50" s="329" t="s">
        <v>227</v>
      </c>
      <c r="C50" s="191">
        <f>IF(INPUTS!C22=0,0,F40*D46)</f>
        <v>0</v>
      </c>
      <c r="D50" s="191">
        <f>IF(INPUTS!D22=0,0,G40*D46)</f>
        <v>310.25</v>
      </c>
      <c r="E50" s="191">
        <f>C50-D50</f>
        <v>-310.25</v>
      </c>
    </row>
    <row r="51" spans="1:14" s="109" customFormat="1">
      <c r="A51" s="111"/>
      <c r="B51" s="329" t="s">
        <v>228</v>
      </c>
      <c r="C51" s="191">
        <f>IF(INPUTS!C23=0,0,F41*D46)</f>
        <v>0</v>
      </c>
      <c r="D51" s="191">
        <f>IF(INPUTS!C23=0,0,G41*D46)</f>
        <v>0</v>
      </c>
      <c r="E51" s="191">
        <f>C51-D51</f>
        <v>0</v>
      </c>
      <c r="J51" s="75"/>
      <c r="K51" s="75"/>
      <c r="L51" s="75"/>
      <c r="M51" s="75"/>
      <c r="N51" s="75"/>
    </row>
    <row r="52" spans="1:14" s="75" customFormat="1" ht="33" customHeight="1">
      <c r="A52" s="61" t="s">
        <v>148</v>
      </c>
      <c r="B52" s="99"/>
      <c r="C52" s="101"/>
      <c r="D52" s="80"/>
      <c r="E52" s="78"/>
    </row>
    <row r="53" spans="1:14" s="75" customFormat="1" ht="12.75" customHeight="1">
      <c r="A53" s="61"/>
      <c r="B53" s="541" t="s">
        <v>141</v>
      </c>
      <c r="C53" s="196" t="s">
        <v>248</v>
      </c>
      <c r="D53" s="144">
        <f>E50*'General Assumptions'!D$65</f>
        <v>-477.78500000000003</v>
      </c>
      <c r="E53" s="543" t="s">
        <v>144</v>
      </c>
      <c r="G53" s="302"/>
      <c r="H53" s="363"/>
      <c r="I53" s="242"/>
    </row>
    <row r="54" spans="1:14" s="75" customFormat="1" ht="12.75" customHeight="1">
      <c r="A54" s="61"/>
      <c r="B54" s="542"/>
      <c r="C54" s="196" t="s">
        <v>249</v>
      </c>
      <c r="D54" s="144">
        <f>E51*'General Assumptions'!D$65</f>
        <v>0</v>
      </c>
      <c r="E54" s="502"/>
      <c r="G54" s="302"/>
      <c r="H54" s="363"/>
      <c r="I54" s="242"/>
    </row>
    <row r="55" spans="1:14" s="75" customFormat="1" ht="12.75" customHeight="1">
      <c r="A55" s="61"/>
      <c r="B55" s="541" t="s">
        <v>142</v>
      </c>
      <c r="C55" s="196" t="s">
        <v>248</v>
      </c>
      <c r="D55" s="144">
        <f>D53*D47</f>
        <v>-2866.71</v>
      </c>
      <c r="E55" s="502"/>
      <c r="G55" s="302"/>
      <c r="H55" s="363"/>
      <c r="I55" s="242"/>
    </row>
    <row r="56" spans="1:14" s="75" customFormat="1" ht="12.75" customHeight="1">
      <c r="A56" s="61"/>
      <c r="B56" s="542"/>
      <c r="C56" s="196" t="s">
        <v>249</v>
      </c>
      <c r="D56" s="144">
        <f>D54*D47</f>
        <v>0</v>
      </c>
      <c r="E56" s="502"/>
      <c r="G56" s="302"/>
      <c r="H56" s="363"/>
      <c r="I56" s="242"/>
    </row>
    <row r="57" spans="1:14" s="75" customFormat="1" ht="21" customHeight="1">
      <c r="A57" s="89"/>
      <c r="B57" s="90"/>
      <c r="C57" s="91"/>
      <c r="D57" s="91"/>
      <c r="E57" s="92"/>
      <c r="F57" s="92"/>
      <c r="G57" s="92"/>
      <c r="H57" s="92"/>
      <c r="J57" s="93"/>
      <c r="K57" s="93"/>
      <c r="L57" s="93"/>
      <c r="M57" s="93"/>
      <c r="N57" s="93"/>
    </row>
    <row r="58" spans="1:14" s="93" customFormat="1" ht="21" customHeight="1">
      <c r="A58" s="60" t="s">
        <v>121</v>
      </c>
      <c r="B58" s="99"/>
      <c r="C58" s="74"/>
      <c r="D58" s="74"/>
      <c r="E58" s="75"/>
      <c r="F58" s="75"/>
      <c r="G58" s="75"/>
      <c r="H58" s="75"/>
      <c r="J58" s="117"/>
      <c r="K58" s="117"/>
      <c r="L58" s="116"/>
      <c r="M58" s="116"/>
      <c r="N58" s="116"/>
    </row>
    <row r="59" spans="1:14" s="116" customFormat="1" ht="12.75" customHeight="1">
      <c r="B59" s="125" t="s">
        <v>117</v>
      </c>
      <c r="C59" s="552" t="s">
        <v>223</v>
      </c>
      <c r="D59" s="553"/>
      <c r="E59" s="553"/>
      <c r="F59" s="103"/>
      <c r="G59" s="117"/>
      <c r="H59" s="260"/>
      <c r="I59" s="117"/>
      <c r="J59" s="117"/>
      <c r="K59" s="117"/>
    </row>
    <row r="60" spans="1:14" s="116" customFormat="1" ht="12.75" customHeight="1">
      <c r="B60" s="125"/>
      <c r="C60" s="552" t="s">
        <v>224</v>
      </c>
      <c r="D60" s="553"/>
      <c r="E60" s="553"/>
      <c r="F60" s="103"/>
      <c r="G60" s="117"/>
      <c r="H60" s="260"/>
      <c r="I60" s="117"/>
      <c r="J60" s="226"/>
      <c r="K60" s="203"/>
      <c r="L60" s="203"/>
      <c r="M60" s="203"/>
      <c r="N60" s="203"/>
    </row>
    <row r="61" spans="1:14" s="203" customFormat="1" ht="18.75" customHeight="1">
      <c r="A61" s="226"/>
      <c r="B61" s="193" t="s">
        <v>91</v>
      </c>
      <c r="C61" s="514" t="s">
        <v>312</v>
      </c>
      <c r="D61" s="515"/>
      <c r="E61" s="515"/>
      <c r="F61" s="515"/>
      <c r="G61" s="515"/>
      <c r="H61" s="515"/>
      <c r="I61" s="551"/>
      <c r="J61" s="129"/>
      <c r="K61" s="129"/>
      <c r="L61" s="129"/>
      <c r="M61" s="129"/>
      <c r="N61" s="129"/>
    </row>
    <row r="62" spans="1:14" s="129" customFormat="1">
      <c r="C62" s="352"/>
      <c r="J62" s="109"/>
      <c r="K62" s="109"/>
      <c r="L62" s="109"/>
      <c r="M62" s="109"/>
      <c r="N62" s="109"/>
    </row>
    <row r="63" spans="1:14" s="109" customFormat="1" ht="12.75" customHeight="1">
      <c r="B63" s="118"/>
      <c r="C63" s="119"/>
      <c r="D63" s="112"/>
    </row>
    <row r="64" spans="1:14" s="109" customFormat="1" ht="12.75" customHeight="1">
      <c r="B64" s="118"/>
      <c r="C64" s="119"/>
      <c r="D64" s="112"/>
    </row>
    <row r="65" spans="2:4" s="109" customFormat="1" ht="12.75" customHeight="1">
      <c r="B65" s="118"/>
      <c r="C65" s="119"/>
      <c r="D65" s="112"/>
    </row>
    <row r="66" spans="2:4" s="109" customFormat="1" ht="12.75" customHeight="1">
      <c r="B66" s="118"/>
      <c r="C66" s="119"/>
      <c r="D66" s="112"/>
    </row>
    <row r="67" spans="2:4" s="109" customFormat="1" ht="12.75" customHeight="1">
      <c r="B67" s="118"/>
      <c r="C67" s="119"/>
      <c r="D67" s="112"/>
    </row>
    <row r="68" spans="2:4" s="109" customFormat="1" ht="12.75" customHeight="1">
      <c r="B68" s="118"/>
      <c r="C68" s="119"/>
      <c r="D68" s="112"/>
    </row>
    <row r="69" spans="2:4" s="109" customFormat="1" ht="12.75" customHeight="1">
      <c r="B69" s="118"/>
      <c r="C69" s="119"/>
      <c r="D69" s="112"/>
    </row>
    <row r="70" spans="2:4" s="109" customFormat="1" ht="12.75" customHeight="1">
      <c r="B70" s="118"/>
      <c r="C70" s="119"/>
      <c r="D70" s="112"/>
    </row>
    <row r="71" spans="2:4" s="109" customFormat="1" ht="12.75" customHeight="1">
      <c r="B71" s="118"/>
      <c r="C71" s="119"/>
      <c r="D71" s="112"/>
    </row>
    <row r="72" spans="2:4" s="109" customFormat="1" ht="12.75" customHeight="1">
      <c r="B72" s="118"/>
      <c r="C72" s="119"/>
      <c r="D72" s="112"/>
    </row>
    <row r="73" spans="2:4" s="109" customFormat="1" ht="12.75" customHeight="1">
      <c r="B73" s="118"/>
      <c r="C73" s="119"/>
      <c r="D73" s="112"/>
    </row>
    <row r="74" spans="2:4" s="109" customFormat="1" ht="12.75" customHeight="1">
      <c r="B74" s="118"/>
      <c r="C74" s="119"/>
      <c r="D74" s="112"/>
    </row>
    <row r="75" spans="2:4" s="109" customFormat="1" ht="12.75" customHeight="1">
      <c r="B75" s="118"/>
      <c r="C75" s="119"/>
      <c r="D75" s="112"/>
    </row>
    <row r="76" spans="2:4" s="109" customFormat="1" ht="12.75" customHeight="1">
      <c r="B76" s="118"/>
      <c r="C76" s="119"/>
      <c r="D76" s="112"/>
    </row>
    <row r="77" spans="2:4" s="109" customFormat="1" ht="12.75" customHeight="1">
      <c r="B77" s="118"/>
      <c r="C77" s="119"/>
      <c r="D77" s="112"/>
    </row>
    <row r="78" spans="2:4" s="109" customFormat="1" ht="12.75" customHeight="1">
      <c r="B78" s="118"/>
      <c r="C78" s="119"/>
      <c r="D78" s="112"/>
    </row>
    <row r="79" spans="2:4" s="109" customFormat="1" ht="12.75" customHeight="1">
      <c r="B79" s="118"/>
      <c r="C79" s="119"/>
      <c r="D79" s="112"/>
    </row>
  </sheetData>
  <sheetProtection sheet="1" objects="1" scenarios="1"/>
  <mergeCells count="43">
    <mergeCell ref="E15:F15"/>
    <mergeCell ref="E4:E7"/>
    <mergeCell ref="C8:C9"/>
    <mergeCell ref="E8:E9"/>
    <mergeCell ref="G15:H15"/>
    <mergeCell ref="B11:D11"/>
    <mergeCell ref="B12:C12"/>
    <mergeCell ref="B13:C13"/>
    <mergeCell ref="C22:D22"/>
    <mergeCell ref="C23:C40"/>
    <mergeCell ref="D23:D30"/>
    <mergeCell ref="B3:C3"/>
    <mergeCell ref="B4:B9"/>
    <mergeCell ref="C4:C7"/>
    <mergeCell ref="B15:B16"/>
    <mergeCell ref="C15:D16"/>
    <mergeCell ref="B17:B20"/>
    <mergeCell ref="C19:C20"/>
    <mergeCell ref="C17:C18"/>
    <mergeCell ref="J21:N21"/>
    <mergeCell ref="B53:B54"/>
    <mergeCell ref="E53:E56"/>
    <mergeCell ref="B55:B56"/>
    <mergeCell ref="C61:I61"/>
    <mergeCell ref="C59:E59"/>
    <mergeCell ref="C60:E60"/>
    <mergeCell ref="B47:C47"/>
    <mergeCell ref="D31:D38"/>
    <mergeCell ref="D40:E40"/>
    <mergeCell ref="D39:E39"/>
    <mergeCell ref="C41:E41"/>
    <mergeCell ref="B23:B41"/>
    <mergeCell ref="B43:C43"/>
    <mergeCell ref="B44:C44"/>
    <mergeCell ref="B46:C46"/>
    <mergeCell ref="M39:N40"/>
    <mergeCell ref="J41:L42"/>
    <mergeCell ref="M41:N42"/>
    <mergeCell ref="K39:L40"/>
    <mergeCell ref="J22:K22"/>
    <mergeCell ref="J23:J40"/>
    <mergeCell ref="K23:K30"/>
    <mergeCell ref="K31:K38"/>
  </mergeCells>
  <conditionalFormatting sqref="D23:G30">
    <cfRule type="expression" dxfId="34" priority="18">
      <formula>$E$4="Laser monochrome"</formula>
    </cfRule>
    <cfRule type="expression" dxfId="33" priority="20">
      <formula>$E$4="Other monochrome"</formula>
    </cfRule>
  </conditionalFormatting>
  <conditionalFormatting sqref="D31:G38">
    <cfRule type="expression" dxfId="32" priority="19">
      <formula>$E$4="Laser color"</formula>
    </cfRule>
    <cfRule type="expression" dxfId="31" priority="21">
      <formula>$E$4="Other color"</formula>
    </cfRule>
  </conditionalFormatting>
  <conditionalFormatting sqref="D39:G39">
    <cfRule type="expression" dxfId="30" priority="17">
      <formula>$E$4="Ink jet"</formula>
    </cfRule>
  </conditionalFormatting>
  <conditionalFormatting sqref="M23:N30">
    <cfRule type="expression" dxfId="29" priority="12">
      <formula>$E$4="Laser monochrome"</formula>
    </cfRule>
    <cfRule type="expression" dxfId="28" priority="14">
      <formula>$E$4="Other monochrome"</formula>
    </cfRule>
  </conditionalFormatting>
  <conditionalFormatting sqref="M31:N38">
    <cfRule type="expression" dxfId="27" priority="13">
      <formula>$E$4="Laser color"</formula>
    </cfRule>
    <cfRule type="expression" dxfId="26" priority="15">
      <formula>$E$4="Other color"</formula>
    </cfRule>
  </conditionalFormatting>
  <conditionalFormatting sqref="M39">
    <cfRule type="expression" dxfId="25" priority="11">
      <formula>$E$4="Ink jet"</formula>
    </cfRule>
  </conditionalFormatting>
  <conditionalFormatting sqref="K23:L30">
    <cfRule type="expression" dxfId="24" priority="5">
      <formula>$E$4="Laser monochrome"</formula>
    </cfRule>
    <cfRule type="expression" dxfId="23" priority="7">
      <formula>$E$4="Other monochrome"</formula>
    </cfRule>
  </conditionalFormatting>
  <conditionalFormatting sqref="K31:L38">
    <cfRule type="expression" dxfId="22" priority="6">
      <formula>$E$4="Laser color"</formula>
    </cfRule>
    <cfRule type="expression" dxfId="21" priority="8">
      <formula>$E$4="Other color"</formula>
    </cfRule>
  </conditionalFormatting>
  <conditionalFormatting sqref="K39">
    <cfRule type="expression" dxfId="20" priority="4">
      <formula>$E$4="Ink jet"</formula>
    </cfRule>
  </conditionalFormatting>
  <conditionalFormatting sqref="M41">
    <cfRule type="expression" dxfId="19" priority="2">
      <formula>$E$4="Ink jet"</formula>
    </cfRule>
  </conditionalFormatting>
  <hyperlinks>
    <hyperlink ref="C59:E59" r:id="rId1" display="- ENERGY STAR level: ENERGY STAR specification V2.0"/>
    <hyperlink ref="C60:E60" r:id="rId2" display="- Conventional: ENERGY STAR specification V1.1"/>
    <hyperlink ref="C61:H61" r:id="rId3" display="- &quot;Efficiency Improvements in U.S. Office Equipment: Expected Policy Impacts and Uncertainties&quot;, Koomey, Cramer, Piette, Eto. Lawrence Berkeley National Laboratory. 1995. Table 3."/>
  </hyperlinks>
  <pageMargins left="0.75" right="0.75" top="0.75" bottom="0.75" header="0.5" footer="0.25"/>
  <pageSetup scale="64" orientation="landscape" r:id="rId4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00938E6B-52E5-4746-9895-D2ABD4178725}">
            <xm:f>INPUTS!$C$23=0</xm:f>
            <x14:dxf>
              <font>
                <color theme="0" tint="-0.14996795556505021"/>
              </font>
            </x14:dxf>
          </x14:cfRule>
          <xm:sqref>C8:E9 C19:H20 C41:G41 B51:E51 C56:D56 C54:D54</xm:sqref>
        </x14:conditionalFormatting>
        <x14:conditionalFormatting xmlns:xm="http://schemas.microsoft.com/office/excel/2006/main">
          <x14:cfRule type="expression" priority="16" id="{A5C7CB19-2701-41E0-8055-4D2581E81494}">
            <xm:f>INPUTS!$C$22=0</xm:f>
            <x14:dxf>
              <font>
                <color theme="0" tint="-0.14996795556505021"/>
              </font>
            </x14:dxf>
          </x14:cfRule>
          <xm:sqref>C4:E7 C17:H18 B50:E50 C53:D53 C55:D55 D12:F13 C23:G40 M39 K24:L38 K39</xm:sqref>
        </x14:conditionalFormatting>
        <x14:conditionalFormatting xmlns:xm="http://schemas.microsoft.com/office/excel/2006/main">
          <x14:cfRule type="expression" priority="10" id="{67303E38-0C5F-49FC-802A-699F4867DB76}">
            <xm:f>INPUTS!$C$22=0</xm:f>
            <x14:dxf>
              <font>
                <color theme="0" tint="-0.14996795556505021"/>
              </font>
            </x14:dxf>
          </x14:cfRule>
          <xm:sqref>M23:N38</xm:sqref>
        </x14:conditionalFormatting>
        <x14:conditionalFormatting xmlns:xm="http://schemas.microsoft.com/office/excel/2006/main">
          <x14:cfRule type="expression" priority="3" id="{FC995A52-A957-41AF-A4D6-0BBD461278B4}">
            <xm:f>INPUTS!$C$22=0</xm:f>
            <x14:dxf>
              <font>
                <color theme="0" tint="-0.14996795556505021"/>
              </font>
            </x14:dxf>
          </x14:cfRule>
          <xm:sqref>J23:L23</xm:sqref>
        </x14:conditionalFormatting>
        <x14:conditionalFormatting xmlns:xm="http://schemas.microsoft.com/office/excel/2006/main">
          <x14:cfRule type="expression" priority="9" id="{C6665D86-6E4A-44CB-BB8F-1149E31F1E5A}">
            <xm:f>INPUTS!$C$23=0</xm:f>
            <x14:dxf>
              <font>
                <color theme="0" tint="-0.14996795556505021"/>
              </font>
            </x14:dxf>
          </x14:cfRule>
          <xm:sqref>J41</xm:sqref>
        </x14:conditionalFormatting>
        <x14:conditionalFormatting xmlns:xm="http://schemas.microsoft.com/office/excel/2006/main">
          <x14:cfRule type="expression" priority="1" id="{6139CD6C-AAFA-4E9F-82B9-96EA12672CAB}">
            <xm:f>INPUTS!$C$22=0</xm:f>
            <x14:dxf>
              <font>
                <color theme="0" tint="-0.14996795556505021"/>
              </font>
            </x14:dxf>
          </x14:cfRule>
          <xm:sqref>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249977111117893"/>
    <pageSetUpPr fitToPage="1"/>
  </sheetPr>
  <dimension ref="A1:U92"/>
  <sheetViews>
    <sheetView showGridLines="0" showRowColHeaders="0" zoomScaleNormal="100" zoomScaleSheetLayoutView="100" workbookViewId="0">
      <selection activeCell="A3" sqref="A3"/>
    </sheetView>
  </sheetViews>
  <sheetFormatPr defaultColWidth="19" defaultRowHeight="12.75"/>
  <cols>
    <col min="1" max="1" width="4.7109375" style="109" customWidth="1"/>
    <col min="2" max="2" width="23" style="118" customWidth="1"/>
    <col min="3" max="3" width="18.7109375" style="119" customWidth="1"/>
    <col min="4" max="4" width="18.7109375" style="112" customWidth="1"/>
    <col min="5" max="14" width="18.7109375" style="109" customWidth="1"/>
    <col min="15" max="20" width="19" style="109" customWidth="1"/>
    <col min="21" max="16384" width="19" style="110"/>
  </cols>
  <sheetData>
    <row r="1" spans="1:13" s="104" customFormat="1" ht="30" customHeight="1">
      <c r="A1" s="98" t="s">
        <v>126</v>
      </c>
      <c r="B1" s="120"/>
      <c r="C1" s="121"/>
      <c r="D1" s="121"/>
      <c r="E1" s="122"/>
      <c r="G1" s="109"/>
      <c r="H1" s="109"/>
      <c r="I1" s="109"/>
    </row>
    <row r="2" spans="1:13" s="215" customFormat="1" ht="22.5" customHeight="1">
      <c r="A2" s="61" t="s">
        <v>232</v>
      </c>
      <c r="B2" s="187"/>
      <c r="C2" s="187"/>
      <c r="D2" s="188"/>
      <c r="E2" s="129"/>
      <c r="F2" s="260"/>
      <c r="G2" s="265"/>
      <c r="H2" s="265"/>
      <c r="I2" s="265"/>
      <c r="J2" s="265"/>
      <c r="K2" s="265"/>
      <c r="L2" s="265"/>
      <c r="M2" s="265"/>
    </row>
    <row r="3" spans="1:13" s="215" customFormat="1">
      <c r="A3" s="127"/>
      <c r="B3" s="563"/>
      <c r="C3" s="540"/>
      <c r="D3" s="314" t="s">
        <v>191</v>
      </c>
      <c r="E3" s="314" t="s">
        <v>110</v>
      </c>
      <c r="F3" s="107"/>
      <c r="G3" s="107"/>
      <c r="H3" s="107"/>
      <c r="I3" s="107"/>
      <c r="J3" s="107"/>
      <c r="K3" s="107"/>
      <c r="L3" s="107"/>
    </row>
    <row r="4" spans="1:13" s="215" customFormat="1" ht="12" customHeight="1">
      <c r="A4" s="127"/>
      <c r="B4" s="397" t="s">
        <v>234</v>
      </c>
      <c r="C4" s="317" t="s">
        <v>227</v>
      </c>
      <c r="D4" s="270">
        <v>40</v>
      </c>
      <c r="E4" s="270">
        <f>INPUTS!E25</f>
        <v>40</v>
      </c>
      <c r="F4" s="107"/>
      <c r="G4" s="330"/>
      <c r="H4" s="107"/>
      <c r="I4" s="107"/>
      <c r="J4" s="107"/>
      <c r="K4" s="107"/>
      <c r="L4" s="107"/>
    </row>
    <row r="5" spans="1:13" s="215" customFormat="1" ht="12" customHeight="1">
      <c r="A5" s="127"/>
      <c r="B5" s="558" t="s">
        <v>306</v>
      </c>
      <c r="C5" s="340" t="s">
        <v>227</v>
      </c>
      <c r="D5" s="344" t="s">
        <v>101</v>
      </c>
      <c r="E5" s="270" t="str">
        <f>INPUTS!F25</f>
        <v>No</v>
      </c>
      <c r="F5" s="107"/>
      <c r="G5" s="107"/>
      <c r="H5" s="107"/>
      <c r="I5" s="107"/>
      <c r="J5" s="107"/>
      <c r="K5" s="107"/>
      <c r="L5" s="107"/>
    </row>
    <row r="6" spans="1:13" s="215" customFormat="1" ht="12" customHeight="1">
      <c r="A6" s="127"/>
      <c r="B6" s="559"/>
      <c r="C6" s="340" t="s">
        <v>257</v>
      </c>
      <c r="D6" s="344" t="s">
        <v>101</v>
      </c>
      <c r="E6" s="270" t="str">
        <f>INPUTS!F26</f>
        <v>No</v>
      </c>
      <c r="F6" s="107"/>
      <c r="G6" s="107"/>
      <c r="H6" s="107"/>
      <c r="I6" s="107"/>
      <c r="J6" s="107"/>
      <c r="K6" s="107"/>
      <c r="L6" s="107"/>
    </row>
    <row r="7" spans="1:13" s="215" customFormat="1" ht="12" customHeight="1">
      <c r="A7" s="127"/>
      <c r="B7" s="559"/>
      <c r="C7" s="390" t="s">
        <v>228</v>
      </c>
      <c r="D7" s="344" t="s">
        <v>101</v>
      </c>
      <c r="E7" s="270" t="str">
        <f>INPUTS!F27</f>
        <v>No</v>
      </c>
      <c r="F7" s="107"/>
      <c r="G7" s="107"/>
      <c r="H7" s="107"/>
      <c r="I7" s="107"/>
      <c r="J7" s="107"/>
      <c r="K7" s="107"/>
      <c r="L7" s="107"/>
    </row>
    <row r="8" spans="1:13" s="265" customFormat="1" ht="12" customHeight="1">
      <c r="A8" s="127"/>
      <c r="B8" s="319"/>
      <c r="C8" s="326"/>
      <c r="D8" s="320"/>
      <c r="E8" s="321"/>
      <c r="F8" s="107"/>
      <c r="G8" s="107"/>
      <c r="H8" s="107"/>
      <c r="I8" s="107"/>
      <c r="J8" s="107"/>
      <c r="K8" s="107"/>
      <c r="L8" s="107"/>
    </row>
    <row r="9" spans="1:13" s="215" customFormat="1" ht="12" customHeight="1">
      <c r="A9" s="127"/>
      <c r="B9" s="563"/>
      <c r="C9" s="540"/>
      <c r="D9" s="314" t="s">
        <v>269</v>
      </c>
      <c r="E9" s="314" t="s">
        <v>110</v>
      </c>
      <c r="F9" s="107"/>
      <c r="G9" s="107"/>
      <c r="H9" s="107"/>
      <c r="I9" s="107"/>
      <c r="J9" s="107"/>
      <c r="K9" s="107"/>
      <c r="L9" s="107"/>
    </row>
    <row r="10" spans="1:13" s="215" customFormat="1" ht="12" customHeight="1">
      <c r="A10" s="127"/>
      <c r="B10" s="564" t="s">
        <v>226</v>
      </c>
      <c r="C10" s="566" t="s">
        <v>227</v>
      </c>
      <c r="D10" s="327" t="s">
        <v>256</v>
      </c>
      <c r="E10" s="549" t="str">
        <f>INPUTS!D25</f>
        <v>Laser monochrome</v>
      </c>
      <c r="F10" s="322"/>
      <c r="G10" s="107"/>
      <c r="H10" s="107"/>
      <c r="I10" s="107"/>
      <c r="J10" s="107"/>
      <c r="K10" s="107"/>
      <c r="L10" s="107"/>
    </row>
    <row r="11" spans="1:13" s="215" customFormat="1" ht="12" customHeight="1">
      <c r="A11" s="127"/>
      <c r="B11" s="565"/>
      <c r="C11" s="567"/>
      <c r="D11" s="327" t="s">
        <v>266</v>
      </c>
      <c r="E11" s="581"/>
      <c r="F11" s="322"/>
      <c r="G11" s="107"/>
      <c r="H11" s="107"/>
      <c r="I11" s="107"/>
      <c r="J11" s="107"/>
      <c r="K11" s="107"/>
      <c r="L11" s="107"/>
    </row>
    <row r="12" spans="1:13" s="215" customFormat="1" ht="12" customHeight="1">
      <c r="A12" s="127"/>
      <c r="B12" s="565"/>
      <c r="C12" s="567"/>
      <c r="D12" s="327" t="s">
        <v>135</v>
      </c>
      <c r="E12" s="581"/>
      <c r="F12" s="322"/>
      <c r="G12" s="107"/>
      <c r="H12" s="107"/>
      <c r="I12" s="107"/>
      <c r="J12" s="107"/>
      <c r="K12" s="107"/>
      <c r="L12" s="107"/>
    </row>
    <row r="13" spans="1:13" s="215" customFormat="1" ht="12" customHeight="1">
      <c r="A13" s="127"/>
      <c r="B13" s="565"/>
      <c r="C13" s="567"/>
      <c r="D13" s="327" t="s">
        <v>229</v>
      </c>
      <c r="E13" s="581"/>
      <c r="F13" s="322"/>
      <c r="G13" s="107"/>
      <c r="H13" s="107"/>
      <c r="I13" s="107"/>
      <c r="J13" s="107"/>
      <c r="K13" s="107"/>
      <c r="L13" s="107"/>
    </row>
    <row r="14" spans="1:13" s="215" customFormat="1" ht="12" customHeight="1">
      <c r="A14" s="127"/>
      <c r="B14" s="565"/>
      <c r="C14" s="567"/>
      <c r="D14" s="327" t="s">
        <v>267</v>
      </c>
      <c r="E14" s="581"/>
      <c r="F14" s="322"/>
      <c r="G14" s="107"/>
      <c r="H14" s="107"/>
      <c r="I14" s="107"/>
      <c r="J14" s="107"/>
      <c r="K14" s="107"/>
      <c r="L14" s="107"/>
    </row>
    <row r="15" spans="1:13" s="215" customFormat="1" ht="12" customHeight="1">
      <c r="A15" s="127"/>
      <c r="B15" s="565"/>
      <c r="C15" s="567"/>
      <c r="D15" s="327" t="s">
        <v>268</v>
      </c>
      <c r="E15" s="581"/>
      <c r="F15" s="322"/>
      <c r="G15" s="107"/>
      <c r="H15" s="107"/>
      <c r="I15" s="107"/>
      <c r="J15" s="107"/>
      <c r="K15" s="107"/>
      <c r="L15" s="107"/>
    </row>
    <row r="16" spans="1:13" s="215" customFormat="1" ht="12" customHeight="1">
      <c r="A16" s="127"/>
      <c r="B16" s="559"/>
      <c r="C16" s="577" t="s">
        <v>228</v>
      </c>
      <c r="D16" s="285" t="s">
        <v>135</v>
      </c>
      <c r="E16" s="582" t="str">
        <f>INPUTS!D27</f>
        <v>Ink Jet</v>
      </c>
      <c r="F16" s="322"/>
      <c r="G16" s="107"/>
      <c r="H16" s="107"/>
      <c r="I16" s="107"/>
      <c r="J16" s="107"/>
      <c r="K16" s="107"/>
      <c r="L16" s="107"/>
    </row>
    <row r="17" spans="1:12" s="215" customFormat="1" ht="12" customHeight="1">
      <c r="A17" s="127"/>
      <c r="B17" s="559"/>
      <c r="C17" s="578"/>
      <c r="D17" s="285" t="s">
        <v>272</v>
      </c>
      <c r="E17" s="583"/>
      <c r="F17" s="322"/>
      <c r="G17" s="107"/>
      <c r="H17" s="107"/>
      <c r="I17" s="107"/>
      <c r="J17" s="107"/>
      <c r="K17" s="107"/>
      <c r="L17" s="107"/>
    </row>
    <row r="18" spans="1:12" s="75" customFormat="1" ht="33" customHeight="1">
      <c r="A18" s="61" t="s">
        <v>167</v>
      </c>
      <c r="B18" s="99"/>
      <c r="C18" s="101"/>
      <c r="D18" s="102"/>
      <c r="E18" s="78"/>
      <c r="F18" s="201"/>
      <c r="G18" s="260"/>
      <c r="H18" s="79"/>
      <c r="I18" s="79"/>
    </row>
    <row r="19" spans="1:12" s="75" customFormat="1" ht="12" customHeight="1">
      <c r="A19" s="61"/>
      <c r="B19" s="597"/>
      <c r="C19" s="560" t="s">
        <v>226</v>
      </c>
      <c r="D19" s="560"/>
      <c r="E19" s="497" t="s">
        <v>70</v>
      </c>
      <c r="F19" s="579"/>
      <c r="G19" s="497" t="s">
        <v>69</v>
      </c>
      <c r="H19" s="579"/>
      <c r="I19" s="79"/>
    </row>
    <row r="20" spans="1:12" s="75" customFormat="1" ht="12" customHeight="1">
      <c r="A20" s="61"/>
      <c r="B20" s="538"/>
      <c r="C20" s="540"/>
      <c r="D20" s="540"/>
      <c r="E20" s="325" t="s">
        <v>270</v>
      </c>
      <c r="F20" s="325" t="s">
        <v>271</v>
      </c>
      <c r="G20" s="325" t="s">
        <v>270</v>
      </c>
      <c r="H20" s="325" t="s">
        <v>271</v>
      </c>
      <c r="I20" s="79"/>
    </row>
    <row r="21" spans="1:12" s="75" customFormat="1" ht="12" customHeight="1">
      <c r="A21" s="61"/>
      <c r="B21" s="598" t="s">
        <v>171</v>
      </c>
      <c r="C21" s="539" t="s">
        <v>227</v>
      </c>
      <c r="D21" s="323" t="s">
        <v>313</v>
      </c>
      <c r="E21" s="218">
        <v>1.4</v>
      </c>
      <c r="F21" s="218">
        <v>1</v>
      </c>
      <c r="G21" s="218">
        <v>0.6</v>
      </c>
      <c r="H21" s="218">
        <v>0.5</v>
      </c>
      <c r="I21" s="79"/>
    </row>
    <row r="22" spans="1:12" s="75" customFormat="1" ht="12" customHeight="1">
      <c r="A22" s="61"/>
      <c r="B22" s="598"/>
      <c r="C22" s="599"/>
      <c r="D22" s="323" t="s">
        <v>314</v>
      </c>
      <c r="E22" s="218">
        <v>4.5999999999999996</v>
      </c>
      <c r="F22" s="218">
        <v>1</v>
      </c>
      <c r="G22" s="218">
        <v>0.6</v>
      </c>
      <c r="H22" s="218">
        <v>0.5</v>
      </c>
      <c r="I22" s="79"/>
    </row>
    <row r="23" spans="1:12" s="75" customFormat="1" ht="12" customHeight="1">
      <c r="A23" s="61"/>
      <c r="B23" s="598"/>
      <c r="C23" s="599"/>
      <c r="D23" s="323" t="s">
        <v>311</v>
      </c>
      <c r="E23" s="218">
        <v>2</v>
      </c>
      <c r="F23" s="353" t="s">
        <v>101</v>
      </c>
      <c r="G23" s="218">
        <v>2</v>
      </c>
      <c r="H23" s="353" t="s">
        <v>101</v>
      </c>
      <c r="I23" s="79"/>
    </row>
    <row r="24" spans="1:12" s="75" customFormat="1" ht="12" customHeight="1">
      <c r="A24" s="61"/>
      <c r="B24" s="598"/>
      <c r="C24" s="539" t="s">
        <v>257</v>
      </c>
      <c r="D24" s="391" t="s">
        <v>315</v>
      </c>
      <c r="E24" s="218">
        <v>9</v>
      </c>
      <c r="F24" s="218">
        <v>1</v>
      </c>
      <c r="G24" s="218">
        <v>4</v>
      </c>
      <c r="H24" s="218">
        <v>0.5</v>
      </c>
      <c r="I24" s="79"/>
    </row>
    <row r="25" spans="1:12" s="75" customFormat="1" ht="12" customHeight="1">
      <c r="A25" s="61"/>
      <c r="B25" s="598"/>
      <c r="C25" s="599"/>
      <c r="D25" s="323" t="s">
        <v>311</v>
      </c>
      <c r="E25" s="218">
        <v>2</v>
      </c>
      <c r="F25" s="353" t="s">
        <v>101</v>
      </c>
      <c r="G25" s="218">
        <v>2</v>
      </c>
      <c r="H25" s="353" t="s">
        <v>101</v>
      </c>
      <c r="I25" s="79"/>
    </row>
    <row r="26" spans="1:12" s="75" customFormat="1" ht="12" customHeight="1">
      <c r="A26" s="61"/>
      <c r="B26" s="598"/>
      <c r="C26" s="577" t="s">
        <v>228</v>
      </c>
      <c r="D26" s="288" t="s">
        <v>313</v>
      </c>
      <c r="E26" s="218">
        <v>15</v>
      </c>
      <c r="F26" s="218">
        <v>1</v>
      </c>
      <c r="G26" s="218">
        <v>4.9000000000000004</v>
      </c>
      <c r="H26" s="218">
        <v>0.5</v>
      </c>
      <c r="I26" s="79"/>
    </row>
    <row r="27" spans="1:12" s="75" customFormat="1" ht="12" customHeight="1">
      <c r="A27" s="61"/>
      <c r="B27" s="598"/>
      <c r="C27" s="578"/>
      <c r="D27" s="288" t="s">
        <v>316</v>
      </c>
      <c r="E27" s="218">
        <v>14</v>
      </c>
      <c r="F27" s="218">
        <v>1</v>
      </c>
      <c r="G27" s="218">
        <v>2.5</v>
      </c>
      <c r="H27" s="218">
        <v>0.5</v>
      </c>
      <c r="I27" s="79"/>
    </row>
    <row r="28" spans="1:12" s="75" customFormat="1" ht="12" customHeight="1">
      <c r="A28" s="61"/>
      <c r="B28" s="540"/>
      <c r="C28" s="578"/>
      <c r="D28" s="323" t="s">
        <v>311</v>
      </c>
      <c r="E28" s="218">
        <v>2</v>
      </c>
      <c r="F28" s="353" t="s">
        <v>101</v>
      </c>
      <c r="G28" s="218">
        <v>2</v>
      </c>
      <c r="H28" s="353" t="s">
        <v>101</v>
      </c>
      <c r="I28" s="79"/>
    </row>
    <row r="29" spans="1:12" s="75" customFormat="1" ht="12" customHeight="1">
      <c r="A29" s="61"/>
      <c r="B29" s="99"/>
      <c r="C29" s="101"/>
      <c r="D29" s="102"/>
      <c r="E29" s="78"/>
      <c r="F29" s="201"/>
      <c r="G29" s="260"/>
      <c r="H29" s="79"/>
      <c r="I29" s="79"/>
    </row>
    <row r="30" spans="1:12" s="215" customFormat="1" ht="12" customHeight="1">
      <c r="A30" s="127"/>
      <c r="B30" s="313"/>
      <c r="C30" s="560" t="s">
        <v>226</v>
      </c>
      <c r="D30" s="560"/>
      <c r="E30" s="315" t="s">
        <v>233</v>
      </c>
      <c r="F30" s="315" t="s">
        <v>70</v>
      </c>
      <c r="G30" s="316" t="s">
        <v>69</v>
      </c>
      <c r="I30" s="107"/>
      <c r="J30" s="107"/>
      <c r="K30" s="107"/>
      <c r="L30" s="107"/>
    </row>
    <row r="31" spans="1:12" s="215" customFormat="1" ht="12" customHeight="1">
      <c r="A31" s="127"/>
      <c r="B31" s="508" t="s">
        <v>246</v>
      </c>
      <c r="C31" s="594" t="s">
        <v>227</v>
      </c>
      <c r="D31" s="562" t="s">
        <v>263</v>
      </c>
      <c r="E31" s="398" t="s">
        <v>241</v>
      </c>
      <c r="F31" s="588">
        <v>1</v>
      </c>
      <c r="G31" s="399">
        <v>0.3</v>
      </c>
      <c r="H31" s="107"/>
      <c r="I31" s="107"/>
      <c r="J31" s="107"/>
      <c r="K31" s="107"/>
      <c r="L31" s="107"/>
    </row>
    <row r="32" spans="1:12" s="215" customFormat="1" ht="12" customHeight="1">
      <c r="A32" s="127"/>
      <c r="B32" s="592"/>
      <c r="C32" s="595"/>
      <c r="D32" s="554"/>
      <c r="E32" s="398" t="s">
        <v>251</v>
      </c>
      <c r="F32" s="590"/>
      <c r="G32" s="588">
        <f xml:space="preserve"> E4 * 0.04 + 0.1</f>
        <v>1.7000000000000002</v>
      </c>
      <c r="H32" s="107"/>
      <c r="I32" s="107"/>
      <c r="J32" s="107"/>
      <c r="K32" s="109"/>
      <c r="L32" s="107"/>
    </row>
    <row r="33" spans="1:12" s="215" customFormat="1" ht="12" customHeight="1">
      <c r="A33" s="127"/>
      <c r="B33" s="592"/>
      <c r="C33" s="595"/>
      <c r="D33" s="554"/>
      <c r="E33" s="398" t="s">
        <v>252</v>
      </c>
      <c r="F33" s="588">
        <f xml:space="preserve"> E4 * 0.1 - 0.5</f>
        <v>3.5</v>
      </c>
      <c r="G33" s="590"/>
      <c r="H33" s="107"/>
      <c r="I33" s="107"/>
      <c r="J33" s="107"/>
      <c r="K33" s="262"/>
      <c r="L33" s="107"/>
    </row>
    <row r="34" spans="1:12" s="215" customFormat="1" ht="12" customHeight="1">
      <c r="A34" s="127"/>
      <c r="B34" s="592"/>
      <c r="C34" s="595"/>
      <c r="D34" s="554"/>
      <c r="E34" s="398" t="s">
        <v>242</v>
      </c>
      <c r="F34" s="589"/>
      <c r="G34" s="399">
        <f>E4 * 0.06 - 0.3</f>
        <v>2.1</v>
      </c>
      <c r="H34" s="107"/>
      <c r="I34" s="107"/>
      <c r="J34" s="107"/>
      <c r="K34" s="262"/>
      <c r="L34" s="107"/>
    </row>
    <row r="35" spans="1:12" s="215" customFormat="1" ht="12" customHeight="1">
      <c r="A35" s="127"/>
      <c r="B35" s="592"/>
      <c r="C35" s="595"/>
      <c r="D35" s="554"/>
      <c r="E35" s="398" t="s">
        <v>243</v>
      </c>
      <c r="F35" s="590"/>
      <c r="G35" s="399">
        <f xml:space="preserve"> E4 * 0.11 - 1.8</f>
        <v>2.6000000000000005</v>
      </c>
      <c r="H35" s="107"/>
      <c r="I35" s="107"/>
      <c r="J35" s="107"/>
      <c r="K35" s="264"/>
      <c r="L35" s="107"/>
    </row>
    <row r="36" spans="1:12" s="215" customFormat="1" ht="12" customHeight="1">
      <c r="A36" s="127"/>
      <c r="B36" s="592"/>
      <c r="C36" s="595"/>
      <c r="D36" s="554"/>
      <c r="E36" s="398" t="s">
        <v>244</v>
      </c>
      <c r="F36" s="588">
        <f xml:space="preserve"> E4 * 0.35 - 10.3</f>
        <v>3.6999999999999993</v>
      </c>
      <c r="G36" s="399">
        <f xml:space="preserve"> E4 * 0.16 - 3.8</f>
        <v>2.6000000000000005</v>
      </c>
      <c r="H36" s="107"/>
      <c r="I36" s="107"/>
      <c r="J36" s="107"/>
      <c r="K36" s="262"/>
      <c r="L36" s="107"/>
    </row>
    <row r="37" spans="1:12" s="215" customFormat="1" ht="12" customHeight="1">
      <c r="A37" s="127"/>
      <c r="B37" s="592"/>
      <c r="C37" s="595"/>
      <c r="D37" s="554"/>
      <c r="E37" s="398" t="s">
        <v>253</v>
      </c>
      <c r="F37" s="590"/>
      <c r="G37" s="588">
        <f xml:space="preserve"> E4 * 0.2 - 6.4</f>
        <v>1.5999999999999996</v>
      </c>
      <c r="H37" s="107"/>
      <c r="I37" s="107"/>
      <c r="J37" s="107"/>
      <c r="K37" s="262"/>
      <c r="L37" s="107"/>
    </row>
    <row r="38" spans="1:12" s="215" customFormat="1" ht="12" customHeight="1">
      <c r="A38" s="127"/>
      <c r="B38" s="592"/>
      <c r="C38" s="595"/>
      <c r="D38" s="554"/>
      <c r="E38" s="398" t="s">
        <v>254</v>
      </c>
      <c r="F38" s="588">
        <f xml:space="preserve"> E4 * 0.7 - 39</f>
        <v>-11</v>
      </c>
      <c r="G38" s="590"/>
      <c r="H38" s="107"/>
      <c r="I38" s="107"/>
      <c r="J38" s="107"/>
      <c r="K38" s="262"/>
      <c r="L38" s="107"/>
    </row>
    <row r="39" spans="1:12" s="215" customFormat="1" ht="12" customHeight="1">
      <c r="A39" s="127"/>
      <c r="B39" s="592"/>
      <c r="C39" s="595"/>
      <c r="D39" s="554"/>
      <c r="E39" s="398" t="s">
        <v>245</v>
      </c>
      <c r="F39" s="590"/>
      <c r="G39" s="399">
        <f xml:space="preserve"> E4 * 0.55 - 37.9</f>
        <v>-15.899999999999999</v>
      </c>
      <c r="H39" s="107"/>
      <c r="I39" s="107"/>
      <c r="J39" s="107"/>
      <c r="K39" s="262"/>
      <c r="L39" s="107"/>
    </row>
    <row r="40" spans="1:12" s="215" customFormat="1" ht="12" customHeight="1">
      <c r="A40" s="127"/>
      <c r="B40" s="592"/>
      <c r="C40" s="595"/>
      <c r="D40" s="554" t="s">
        <v>264</v>
      </c>
      <c r="E40" s="400" t="s">
        <v>259</v>
      </c>
      <c r="F40" s="588">
        <f>E4*0.1 + 2.8</f>
        <v>6.8</v>
      </c>
      <c r="G40" s="399">
        <v>1.3</v>
      </c>
      <c r="H40" s="107"/>
      <c r="I40" s="107"/>
      <c r="J40" s="107"/>
      <c r="K40" s="262"/>
      <c r="L40" s="107"/>
    </row>
    <row r="41" spans="1:12" s="215" customFormat="1" ht="12" customHeight="1">
      <c r="A41" s="127"/>
      <c r="B41" s="592"/>
      <c r="C41" s="595"/>
      <c r="D41" s="554"/>
      <c r="E41" s="400" t="s">
        <v>260</v>
      </c>
      <c r="F41" s="589"/>
      <c r="G41" s="399">
        <f>E4*0.06 + 0.7</f>
        <v>3.0999999999999996</v>
      </c>
      <c r="H41" s="107"/>
      <c r="I41" s="107"/>
      <c r="J41" s="107"/>
      <c r="K41" s="262"/>
      <c r="L41" s="107"/>
    </row>
    <row r="42" spans="1:12" s="215" customFormat="1" ht="12" customHeight="1">
      <c r="A42" s="127"/>
      <c r="B42" s="592"/>
      <c r="C42" s="595"/>
      <c r="D42" s="554"/>
      <c r="E42" s="400" t="s">
        <v>261</v>
      </c>
      <c r="F42" s="589"/>
      <c r="G42" s="399">
        <f>E4*0.15- 0.65</f>
        <v>5.35</v>
      </c>
      <c r="H42" s="107"/>
      <c r="I42" s="107"/>
      <c r="J42" s="107"/>
      <c r="K42" s="262"/>
      <c r="L42" s="107"/>
    </row>
    <row r="43" spans="1:12" s="215" customFormat="1" ht="12" customHeight="1">
      <c r="A43" s="127"/>
      <c r="B43" s="592"/>
      <c r="C43" s="595"/>
      <c r="D43" s="554"/>
      <c r="E43" s="400" t="s">
        <v>273</v>
      </c>
      <c r="F43" s="590"/>
      <c r="G43" s="588">
        <f>E4*0.2 - 2.15</f>
        <v>5.85</v>
      </c>
      <c r="H43" s="107"/>
      <c r="I43" s="107"/>
      <c r="J43" s="107"/>
      <c r="K43" s="262"/>
      <c r="L43" s="107"/>
    </row>
    <row r="44" spans="1:12" s="215" customFormat="1" ht="12" customHeight="1">
      <c r="A44" s="127"/>
      <c r="B44" s="592"/>
      <c r="C44" s="595"/>
      <c r="D44" s="554"/>
      <c r="E44" s="400" t="s">
        <v>275</v>
      </c>
      <c r="F44" s="399">
        <f>E4*0.35 - 5.2</f>
        <v>8.8000000000000007</v>
      </c>
      <c r="G44" s="589"/>
      <c r="H44" s="107"/>
      <c r="I44" s="107"/>
      <c r="J44" s="107"/>
      <c r="K44" s="107"/>
      <c r="L44" s="107"/>
    </row>
    <row r="45" spans="1:12" s="215" customFormat="1" ht="12" customHeight="1">
      <c r="A45" s="127"/>
      <c r="B45" s="592"/>
      <c r="C45" s="595"/>
      <c r="D45" s="554"/>
      <c r="E45" s="400" t="s">
        <v>274</v>
      </c>
      <c r="F45" s="588">
        <f>E4*0.7 - 26</f>
        <v>2</v>
      </c>
      <c r="G45" s="590"/>
      <c r="H45" s="107"/>
      <c r="I45" s="107"/>
      <c r="J45" s="107"/>
      <c r="K45" s="107"/>
      <c r="L45" s="107"/>
    </row>
    <row r="46" spans="1:12" s="215" customFormat="1" ht="12" customHeight="1">
      <c r="A46" s="127"/>
      <c r="B46" s="592"/>
      <c r="C46" s="595"/>
      <c r="D46" s="554"/>
      <c r="E46" s="400" t="s">
        <v>262</v>
      </c>
      <c r="F46" s="590"/>
      <c r="G46" s="399">
        <f>E4*0.7 - 39.65</f>
        <v>-11.649999999999999</v>
      </c>
      <c r="H46" s="265"/>
      <c r="I46" s="107"/>
      <c r="J46" s="107"/>
      <c r="K46" s="107"/>
      <c r="L46" s="107"/>
    </row>
    <row r="47" spans="1:12" s="215" customFormat="1" ht="12" customHeight="1">
      <c r="A47" s="127"/>
      <c r="B47" s="592"/>
      <c r="C47" s="595"/>
      <c r="D47" s="556" t="s">
        <v>135</v>
      </c>
      <c r="E47" s="557"/>
      <c r="F47" s="399">
        <f>((E21+IF(E5="Yes",E23,0))*D54+F21*E54)/1000</f>
        <v>0.2016</v>
      </c>
      <c r="G47" s="399">
        <f>((G21+IF(E5="Yes",G23,0))*D54+H21*E54)/1000</f>
        <v>9.240000000000001E-2</v>
      </c>
      <c r="H47" s="107"/>
      <c r="I47" s="107"/>
      <c r="J47" s="107"/>
      <c r="K47" s="107"/>
      <c r="L47" s="107"/>
    </row>
    <row r="48" spans="1:12" s="215" customFormat="1" ht="12" customHeight="1">
      <c r="A48" s="127"/>
      <c r="B48" s="592"/>
      <c r="C48" s="595"/>
      <c r="D48" s="556" t="s">
        <v>229</v>
      </c>
      <c r="E48" s="557"/>
      <c r="F48" s="399">
        <f>((E22+IF(E5="Yes",E23,0))*D54+F22*E54)/1000</f>
        <v>0.47039999999999998</v>
      </c>
      <c r="G48" s="399">
        <f>((G22+IF(E5="Yes",G23,0))*D54+H22*E54)/1000</f>
        <v>9.240000000000001E-2</v>
      </c>
      <c r="H48" s="107"/>
      <c r="I48" s="107"/>
      <c r="J48" s="107"/>
      <c r="K48" s="107"/>
      <c r="L48" s="107"/>
    </row>
    <row r="49" spans="1:12" s="215" customFormat="1" ht="12" customHeight="1">
      <c r="A49" s="127"/>
      <c r="B49" s="592"/>
      <c r="C49" s="596"/>
      <c r="D49" s="555" t="s">
        <v>13</v>
      </c>
      <c r="E49" s="540"/>
      <c r="F49" s="307">
        <f>IF(OR(E10="laser color",E10="other color"),IF(E4&lt;=32,F40,IF(E4&lt;=58,F44,F45)),IF(OR(E10="laser monochrome",E10="other monochrome"),IF(E4&lt;=15,F31,IF(E4&lt;=40,F33,IF(E4&lt;=82,F36,F38))),IF(E10="ink jet",F47,F48)))</f>
        <v>3.5</v>
      </c>
      <c r="G49" s="307">
        <f>IF(OR(E10="laser color",E10="other color"),IF(E4&lt;=10,G40,IF(E4&lt;=15,G41,IF(E4&lt;=30,G42,IF(E4&lt;=75,G43,G46)))),IF(OR(E10="laser monochrome",E10="other monochrome"),IF(E4&lt;=5,G31,IF(E4&lt;=20,G32,IF(E4&lt;=30,G34,IF(E4&lt;=40,G35,IF(E4&lt;=65,G36,IF(E4&lt;=90,G37,G39)))))),IF(E10="ink jet",G47,G48)))</f>
        <v>2.6000000000000005</v>
      </c>
      <c r="H49" s="107"/>
      <c r="I49" s="107"/>
      <c r="J49" s="107"/>
      <c r="K49" s="107"/>
      <c r="L49" s="107"/>
    </row>
    <row r="50" spans="1:12" s="215" customFormat="1" ht="12" customHeight="1">
      <c r="A50" s="127"/>
      <c r="B50" s="592"/>
      <c r="C50" s="585" t="s">
        <v>257</v>
      </c>
      <c r="D50" s="586"/>
      <c r="E50" s="587"/>
      <c r="F50" s="218">
        <f>((E24+IF(E6="Yes",E25,0))*D54+F24*E54)/1000</f>
        <v>0.84</v>
      </c>
      <c r="G50" s="218">
        <f>((G24+IF(E6="Yes",G25,0))*D54+H24*E54)/1000</f>
        <v>0.378</v>
      </c>
      <c r="H50" s="107"/>
      <c r="I50" s="107"/>
      <c r="J50" s="107"/>
      <c r="K50" s="107"/>
      <c r="L50" s="107"/>
    </row>
    <row r="51" spans="1:12" s="215" customFormat="1" ht="12" customHeight="1">
      <c r="A51" s="127"/>
      <c r="B51" s="593"/>
      <c r="C51" s="585" t="s">
        <v>228</v>
      </c>
      <c r="D51" s="586"/>
      <c r="E51" s="587"/>
      <c r="F51" s="218">
        <f>IF(E16="Ink Jet",((E26+IF(E7="Yes",E28,0))*D54+F26*E54),((E27+IF(E7="Yes",E28,0))*D54+F27*E54))/1000</f>
        <v>1.3440000000000001</v>
      </c>
      <c r="G51" s="218">
        <f>IF(E16="Ink Jet",((G26+IF(E7="Yes",G28,0))*D54+H26*E54),((G27+IF(E7="Yes",G28,0))*D54+H27*E54))/1000</f>
        <v>0.4536</v>
      </c>
      <c r="H51" s="107"/>
      <c r="I51" s="107"/>
      <c r="J51" s="107"/>
      <c r="K51" s="107"/>
      <c r="L51" s="107"/>
    </row>
    <row r="52" spans="1:12" s="215" customFormat="1" ht="12" customHeight="1">
      <c r="A52" s="127"/>
      <c r="B52" s="302"/>
      <c r="C52" s="265"/>
      <c r="D52" s="268"/>
      <c r="E52" s="303"/>
      <c r="F52" s="107"/>
      <c r="G52" s="107"/>
      <c r="H52" s="107"/>
      <c r="I52" s="107"/>
      <c r="J52" s="107"/>
      <c r="K52" s="107"/>
      <c r="L52" s="107"/>
    </row>
    <row r="53" spans="1:12" s="215" customFormat="1" ht="12" customHeight="1">
      <c r="A53" s="127"/>
      <c r="B53" s="501"/>
      <c r="C53" s="540"/>
      <c r="D53" s="325" t="s">
        <v>270</v>
      </c>
      <c r="E53" s="325" t="s">
        <v>271</v>
      </c>
      <c r="F53" s="107"/>
      <c r="G53" s="107"/>
      <c r="H53" s="107"/>
      <c r="I53" s="107"/>
      <c r="J53" s="107"/>
      <c r="K53" s="107"/>
      <c r="L53" s="107"/>
    </row>
    <row r="54" spans="1:12" s="215" customFormat="1" ht="12" customHeight="1">
      <c r="A54" s="127"/>
      <c r="B54" s="501" t="s">
        <v>276</v>
      </c>
      <c r="C54" s="540"/>
      <c r="D54" s="299">
        <v>84</v>
      </c>
      <c r="E54" s="299">
        <v>84</v>
      </c>
      <c r="F54" s="107"/>
      <c r="G54" s="107"/>
      <c r="H54" s="107"/>
      <c r="I54" s="107"/>
      <c r="J54" s="107"/>
      <c r="K54" s="107"/>
      <c r="L54" s="107"/>
    </row>
    <row r="55" spans="1:12" s="215" customFormat="1" ht="12" customHeight="1">
      <c r="A55" s="127"/>
      <c r="B55" s="302"/>
      <c r="C55" s="220"/>
      <c r="D55" s="268"/>
      <c r="E55" s="303"/>
      <c r="F55" s="107"/>
      <c r="G55" s="107"/>
      <c r="H55" s="107"/>
      <c r="I55" s="107"/>
      <c r="J55" s="107"/>
      <c r="K55" s="107"/>
      <c r="L55" s="107"/>
    </row>
    <row r="56" spans="1:12" s="215" customFormat="1" ht="12" customHeight="1">
      <c r="A56" s="127"/>
      <c r="B56" s="501" t="s">
        <v>250</v>
      </c>
      <c r="C56" s="540"/>
      <c r="D56" s="324">
        <f>365/7</f>
        <v>52.142857142857146</v>
      </c>
      <c r="E56" s="303"/>
      <c r="J56" s="107"/>
      <c r="K56" s="107"/>
      <c r="L56" s="107"/>
    </row>
    <row r="57" spans="1:12" s="215" customFormat="1" ht="12" customHeight="1">
      <c r="A57" s="127"/>
      <c r="B57" s="501" t="s">
        <v>168</v>
      </c>
      <c r="C57" s="540"/>
      <c r="D57" s="405">
        <v>6</v>
      </c>
      <c r="E57" s="303"/>
      <c r="J57" s="107"/>
      <c r="K57" s="107"/>
      <c r="L57" s="107"/>
    </row>
    <row r="58" spans="1:12" s="75" customFormat="1" ht="33" customHeight="1">
      <c r="A58" s="61" t="s">
        <v>265</v>
      </c>
      <c r="B58" s="99"/>
      <c r="C58" s="101"/>
      <c r="D58" s="102"/>
      <c r="E58" s="263"/>
      <c r="F58" s="263"/>
      <c r="G58" s="260"/>
      <c r="H58" s="264"/>
      <c r="I58" s="264"/>
    </row>
    <row r="59" spans="1:12" ht="15">
      <c r="A59" s="113"/>
      <c r="B59" s="328"/>
      <c r="C59" s="239" t="s">
        <v>70</v>
      </c>
      <c r="D59" s="239" t="s">
        <v>69</v>
      </c>
      <c r="E59" s="239" t="s">
        <v>71</v>
      </c>
      <c r="G59" s="260"/>
    </row>
    <row r="60" spans="1:12">
      <c r="A60" s="110"/>
      <c r="B60" s="329" t="s">
        <v>227</v>
      </c>
      <c r="C60" s="328">
        <f>IF(INPUTS!C25=0,0,F49*D56)</f>
        <v>0</v>
      </c>
      <c r="D60" s="328">
        <f>IF(INPUTS!D25=0,0,G49*D56)</f>
        <v>135.57142857142861</v>
      </c>
      <c r="E60" s="328">
        <f>C60-D60</f>
        <v>-135.57142857142861</v>
      </c>
    </row>
    <row r="61" spans="1:12">
      <c r="A61" s="110"/>
      <c r="B61" s="329" t="s">
        <v>257</v>
      </c>
      <c r="C61" s="328">
        <f>IF(INPUTS!C26=0,0,F50*D56)</f>
        <v>0</v>
      </c>
      <c r="D61" s="328">
        <f>IF(INPUTS!D26=0,0,G50*D56)</f>
        <v>19.71</v>
      </c>
      <c r="E61" s="328">
        <f>C61-D61</f>
        <v>-19.71</v>
      </c>
    </row>
    <row r="62" spans="1:12">
      <c r="A62" s="111"/>
      <c r="B62" s="329" t="s">
        <v>228</v>
      </c>
      <c r="C62" s="328">
        <f>IF(INPUTS!C27=0,0,F51*D56)</f>
        <v>0</v>
      </c>
      <c r="D62" s="328">
        <f>IF(INPUTS!D27=0,0,G51*D56)</f>
        <v>23.652000000000001</v>
      </c>
      <c r="E62" s="328">
        <f>C62-D62</f>
        <v>-23.652000000000001</v>
      </c>
    </row>
    <row r="63" spans="1:12" s="75" customFormat="1" ht="33" customHeight="1">
      <c r="A63" s="61" t="s">
        <v>149</v>
      </c>
      <c r="B63" s="99"/>
      <c r="C63" s="101"/>
      <c r="D63" s="80"/>
      <c r="E63" s="78"/>
    </row>
    <row r="64" spans="1:12" s="75" customFormat="1" ht="12.75" customHeight="1">
      <c r="A64" s="61"/>
      <c r="B64" s="541" t="s">
        <v>141</v>
      </c>
      <c r="C64" s="196" t="s">
        <v>248</v>
      </c>
      <c r="D64" s="144">
        <f>E60*'General Assumptions'!D$65</f>
        <v>-208.78000000000006</v>
      </c>
      <c r="E64" s="543" t="s">
        <v>144</v>
      </c>
      <c r="G64" s="302"/>
      <c r="H64" s="363"/>
      <c r="I64" s="242"/>
      <c r="J64" s="364"/>
    </row>
    <row r="65" spans="1:21" s="75" customFormat="1" ht="12.75" customHeight="1">
      <c r="A65" s="61"/>
      <c r="B65" s="591"/>
      <c r="C65" s="196" t="s">
        <v>318</v>
      </c>
      <c r="D65" s="144">
        <f>E61*'General Assumptions'!D$65</f>
        <v>-30.353400000000001</v>
      </c>
      <c r="E65" s="543"/>
      <c r="G65" s="302"/>
      <c r="H65" s="363"/>
      <c r="I65" s="242"/>
      <c r="J65" s="364"/>
    </row>
    <row r="66" spans="1:21" s="75" customFormat="1" ht="12.75" customHeight="1">
      <c r="A66" s="61"/>
      <c r="B66" s="542"/>
      <c r="C66" s="196" t="s">
        <v>249</v>
      </c>
      <c r="D66" s="144">
        <f>E62*'General Assumptions'!D$65</f>
        <v>-36.424080000000004</v>
      </c>
      <c r="E66" s="502"/>
      <c r="G66" s="302"/>
      <c r="H66" s="363"/>
      <c r="I66" s="242"/>
      <c r="J66" s="364"/>
    </row>
    <row r="67" spans="1:21" s="75" customFormat="1" ht="12.75" customHeight="1">
      <c r="A67" s="61"/>
      <c r="B67" s="541" t="s">
        <v>142</v>
      </c>
      <c r="C67" s="196" t="s">
        <v>248</v>
      </c>
      <c r="D67" s="144">
        <f>D64*D57</f>
        <v>-1252.6800000000003</v>
      </c>
      <c r="E67" s="502"/>
      <c r="G67" s="302"/>
      <c r="H67" s="363"/>
      <c r="I67" s="242"/>
      <c r="J67" s="364"/>
    </row>
    <row r="68" spans="1:21" s="75" customFormat="1" ht="12.75" customHeight="1">
      <c r="A68" s="61"/>
      <c r="B68" s="591"/>
      <c r="C68" s="196" t="s">
        <v>318</v>
      </c>
      <c r="D68" s="144">
        <f>D65*D57</f>
        <v>-182.12040000000002</v>
      </c>
      <c r="E68" s="502"/>
      <c r="G68" s="302"/>
      <c r="H68" s="363"/>
      <c r="I68" s="242"/>
      <c r="J68" s="364"/>
    </row>
    <row r="69" spans="1:21" s="75" customFormat="1" ht="12.75" customHeight="1">
      <c r="A69" s="61"/>
      <c r="B69" s="542"/>
      <c r="C69" s="196" t="s">
        <v>249</v>
      </c>
      <c r="D69" s="144">
        <f>D66*D57</f>
        <v>-218.54448000000002</v>
      </c>
      <c r="E69" s="502"/>
      <c r="G69" s="302"/>
      <c r="H69" s="363"/>
      <c r="I69" s="242"/>
      <c r="J69" s="364"/>
    </row>
    <row r="70" spans="1:21" s="75" customFormat="1" ht="21" customHeight="1">
      <c r="A70" s="89"/>
      <c r="B70" s="90"/>
      <c r="C70" s="91"/>
      <c r="D70" s="91"/>
      <c r="E70" s="92"/>
      <c r="F70" s="92"/>
      <c r="G70" s="92"/>
      <c r="H70" s="92"/>
    </row>
    <row r="71" spans="1:21" s="93" customFormat="1" ht="21" customHeight="1">
      <c r="A71" s="60" t="s">
        <v>121</v>
      </c>
      <c r="B71" s="99"/>
      <c r="C71" s="74"/>
      <c r="D71" s="74"/>
      <c r="E71" s="75"/>
      <c r="F71" s="75"/>
      <c r="G71" s="75"/>
      <c r="H71" s="75"/>
    </row>
    <row r="72" spans="1:21" s="116" customFormat="1" ht="12.75" customHeight="1">
      <c r="B72" s="125" t="s">
        <v>117</v>
      </c>
      <c r="C72" s="552" t="s">
        <v>223</v>
      </c>
      <c r="D72" s="553"/>
      <c r="E72" s="553"/>
      <c r="F72" s="103"/>
      <c r="G72" s="117"/>
      <c r="H72" s="260"/>
      <c r="I72" s="117"/>
      <c r="J72" s="117"/>
      <c r="K72" s="117"/>
      <c r="L72" s="117"/>
      <c r="M72" s="117"/>
    </row>
    <row r="73" spans="1:21" s="116" customFormat="1" ht="12.75" customHeight="1">
      <c r="B73" s="125"/>
      <c r="C73" s="552" t="s">
        <v>224</v>
      </c>
      <c r="D73" s="553"/>
      <c r="E73" s="553"/>
      <c r="F73" s="103"/>
      <c r="G73" s="117"/>
      <c r="H73" s="260"/>
      <c r="I73" s="117"/>
      <c r="J73" s="117"/>
      <c r="K73" s="117"/>
      <c r="L73" s="117"/>
      <c r="M73" s="117"/>
    </row>
    <row r="74" spans="1:21" s="116" customFormat="1" ht="18.75" customHeight="1">
      <c r="A74" s="117"/>
      <c r="B74" s="125" t="s">
        <v>91</v>
      </c>
      <c r="C74" s="194" t="s">
        <v>326</v>
      </c>
      <c r="D74" s="103"/>
      <c r="E74" s="103"/>
      <c r="F74" s="103"/>
      <c r="G74" s="117"/>
      <c r="I74" s="117"/>
      <c r="J74" s="117"/>
      <c r="K74" s="117"/>
      <c r="L74" s="117"/>
      <c r="M74" s="117"/>
    </row>
    <row r="75" spans="1:21" ht="12.75" customHeight="1">
      <c r="C75" s="352"/>
      <c r="U75" s="109"/>
    </row>
    <row r="76" spans="1:21" ht="12.75" customHeight="1"/>
    <row r="77" spans="1:21" ht="12.75" customHeight="1"/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sheet="1" objects="1" scenarios="1"/>
  <mergeCells count="44">
    <mergeCell ref="B10:B17"/>
    <mergeCell ref="E16:E17"/>
    <mergeCell ref="B21:B28"/>
    <mergeCell ref="G37:G38"/>
    <mergeCell ref="B56:C56"/>
    <mergeCell ref="C21:C23"/>
    <mergeCell ref="C24:C25"/>
    <mergeCell ref="B3:C3"/>
    <mergeCell ref="B31:B51"/>
    <mergeCell ref="C30:D30"/>
    <mergeCell ref="C31:C49"/>
    <mergeCell ref="D49:E49"/>
    <mergeCell ref="C51:E51"/>
    <mergeCell ref="C10:C15"/>
    <mergeCell ref="E10:E15"/>
    <mergeCell ref="B9:C9"/>
    <mergeCell ref="D47:E47"/>
    <mergeCell ref="D48:E48"/>
    <mergeCell ref="C16:C17"/>
    <mergeCell ref="E19:F19"/>
    <mergeCell ref="B19:B20"/>
    <mergeCell ref="D40:D46"/>
    <mergeCell ref="B5:B7"/>
    <mergeCell ref="B64:B66"/>
    <mergeCell ref="B67:B69"/>
    <mergeCell ref="B57:C57"/>
    <mergeCell ref="B53:C53"/>
    <mergeCell ref="B54:C54"/>
    <mergeCell ref="C73:E73"/>
    <mergeCell ref="G19:H19"/>
    <mergeCell ref="C50:E50"/>
    <mergeCell ref="C19:D20"/>
    <mergeCell ref="D31:D39"/>
    <mergeCell ref="F40:F43"/>
    <mergeCell ref="G43:G45"/>
    <mergeCell ref="F45:F46"/>
    <mergeCell ref="F31:F32"/>
    <mergeCell ref="F33:F35"/>
    <mergeCell ref="F36:F37"/>
    <mergeCell ref="F38:F39"/>
    <mergeCell ref="G32:G33"/>
    <mergeCell ref="E64:E69"/>
    <mergeCell ref="C72:E72"/>
    <mergeCell ref="C26:C28"/>
  </mergeCells>
  <phoneticPr fontId="0" type="noConversion"/>
  <conditionalFormatting sqref="D31:G39">
    <cfRule type="expression" dxfId="12" priority="8">
      <formula>$E$10="Laser monochrome"</formula>
    </cfRule>
    <cfRule type="expression" dxfId="11" priority="10">
      <formula>$E$10="Other monochrome"</formula>
    </cfRule>
  </conditionalFormatting>
  <conditionalFormatting sqref="D40:G46">
    <cfRule type="expression" dxfId="10" priority="3">
      <formula>$E$10="Laser color"</formula>
    </cfRule>
    <cfRule type="expression" dxfId="9" priority="7">
      <formula>$E$10="Other color"</formula>
    </cfRule>
  </conditionalFormatting>
  <conditionalFormatting sqref="D47:G47">
    <cfRule type="expression" dxfId="8" priority="2">
      <formula>$E$10="Ink jet"</formula>
    </cfRule>
  </conditionalFormatting>
  <conditionalFormatting sqref="D48:G48">
    <cfRule type="expression" dxfId="7" priority="1">
      <formula>$E$10="Impact"</formula>
    </cfRule>
  </conditionalFormatting>
  <hyperlinks>
    <hyperlink ref="C72:E72" r:id="rId1" display="- ENERGY STAR level: ENERGY STAR specification V2.0"/>
    <hyperlink ref="C73:E73" r:id="rId2" display="- Conventional: ENERGY STAR specification V1.1"/>
  </hyperlinks>
  <pageMargins left="0.75" right="0.75" top="0.75" bottom="0.75" header="0.5" footer="0.25"/>
  <pageSetup scale="64" orientation="landscape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3F98E581-DD80-4432-83EE-CC1D6643BB9E}">
            <xm:f>INPUTS!$C$26=0</xm:f>
            <x14:dxf>
              <font>
                <color theme="0" tint="-0.14996795556505021"/>
              </font>
            </x14:dxf>
          </x14:cfRule>
          <xm:sqref>C6:E6 C24:H25 C50:G50 B61:E61 C65:D65 C68:D68</xm:sqref>
        </x14:conditionalFormatting>
        <x14:conditionalFormatting xmlns:xm="http://schemas.microsoft.com/office/excel/2006/main">
          <x14:cfRule type="expression" priority="11" id="{3D2F3D3E-D557-4B3D-8632-8B6033566FB0}">
            <xm:f>INPUTS!$C$25=0</xm:f>
            <x14:dxf>
              <font>
                <color theme="0" tint="-0.14996795556505021"/>
              </font>
            </x14:dxf>
          </x14:cfRule>
          <xm:sqref>C4:E5 C10:E15 C21:H23 C31:G49 B60:E60 C64:D64 C67:D67</xm:sqref>
        </x14:conditionalFormatting>
        <x14:conditionalFormatting xmlns:xm="http://schemas.microsoft.com/office/excel/2006/main">
          <x14:cfRule type="expression" priority="12" id="{E913D3E3-B69E-4A38-A318-9B43249F5BFF}">
            <xm:f>INPUTS!$C$27=0</xm:f>
            <x14:dxf>
              <font>
                <color theme="0" tint="-0.14996795556505021"/>
              </font>
            </x14:dxf>
          </x14:cfRule>
          <xm:sqref>C7:E7 C16:E17 C26:H28 C51:G51 B62:E62 C66:D66 C69:D69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C6AFC2-C50D-4257-AD1D-5618D0683F09}"/>
</file>

<file path=customXml/itemProps2.xml><?xml version="1.0" encoding="utf-8"?>
<ds:datastoreItem xmlns:ds="http://schemas.openxmlformats.org/officeDocument/2006/customXml" ds:itemID="{6568E6F3-CF8D-446B-9DDA-C53A738E6025}"/>
</file>

<file path=customXml/itemProps3.xml><?xml version="1.0" encoding="utf-8"?>
<ds:datastoreItem xmlns:ds="http://schemas.openxmlformats.org/officeDocument/2006/customXml" ds:itemID="{BBE5E87D-67CD-40EF-AF06-420C3F345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INPUTS</vt:lpstr>
      <vt:lpstr>RESULTS</vt:lpstr>
      <vt:lpstr>Desktop Calcs</vt:lpstr>
      <vt:lpstr>Laptop Calcs</vt:lpstr>
      <vt:lpstr>Monitor Calcs</vt:lpstr>
      <vt:lpstr>Signage Calcs</vt:lpstr>
      <vt:lpstr>Phone Calcs</vt:lpstr>
      <vt:lpstr>MFD Calcs</vt:lpstr>
      <vt:lpstr>Printer Calcs</vt:lpstr>
      <vt:lpstr>Copier Calcs</vt:lpstr>
      <vt:lpstr>Fax Calcs</vt:lpstr>
      <vt:lpstr>Scanner Calcs</vt:lpstr>
      <vt:lpstr>General Assumptions</vt:lpstr>
      <vt:lpstr>About This Calculator</vt:lpstr>
      <vt:lpstr>'Desktop Calcs'!_ftnref1</vt:lpstr>
      <vt:lpstr>'Desktop Calcs'!_ftnref2</vt:lpstr>
      <vt:lpstr>INPUTS!Print_Area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Mattison</dc:creator>
  <cp:keywords/>
  <cp:lastModifiedBy>Robert Huang</cp:lastModifiedBy>
  <cp:lastPrinted>2011-07-17T22:11:05Z</cp:lastPrinted>
  <dcterms:created xsi:type="dcterms:W3CDTF">2004-07-12T13:20:55Z</dcterms:created>
  <dcterms:modified xsi:type="dcterms:W3CDTF">2016-10-22T17:24:14Z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Locations">
    <vt:lpwstr/>
  </property>
  <property fmtid="{D5CDD505-2E9C-101B-9397-08002B2CF9AE}" pid="5" name="ContractDivisions">
    <vt:lpwstr/>
  </property>
  <property fmtid="{D5CDD505-2E9C-101B-9397-08002B2CF9AE}" pid="6" name="ContractClients">
    <vt:lpwstr/>
  </property>
  <property fmtid="{D5CDD505-2E9C-101B-9397-08002B2CF9AE}" pid="7" name="AreaOfExpertise">
    <vt:lpwstr/>
  </property>
  <property fmtid="{D5CDD505-2E9C-101B-9397-08002B2CF9AE}" pid="8" name="ProjectLocations">
    <vt:lpwstr/>
  </property>
  <property fmtid="{D5CDD505-2E9C-101B-9397-08002B2CF9AE}" pid="9" name="ProjectSubjectAreas">
    <vt:lpwstr/>
  </property>
  <property fmtid="{D5CDD505-2E9C-101B-9397-08002B2CF9AE}" pid="10" name="ServiceSectors">
    <vt:lpwstr/>
  </property>
  <property fmtid="{D5CDD505-2E9C-101B-9397-08002B2CF9AE}" pid="11" name="WorkType">
    <vt:lpwstr/>
  </property>
  <property fmtid="{D5CDD505-2E9C-101B-9397-08002B2CF9AE}" pid="12" name="ProjectClients">
    <vt:lpwstr/>
  </property>
  <property fmtid="{D5CDD505-2E9C-101B-9397-08002B2CF9AE}" pid="13" name="ProjectServiceSectors">
    <vt:lpwstr/>
  </property>
</Properties>
</file>